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lennoxunix-my.sharepoint.com/personal/hemanthkkumar_n_lennox_com/Documents/My Table/Submittal Publish/"/>
    </mc:Choice>
  </mc:AlternateContent>
  <xr:revisionPtr revIDLastSave="1" documentId="13_ncr:1_{8D098CE6-AB81-46BE-A14A-7584FB3EB87B}" xr6:coauthVersionLast="47" xr6:coauthVersionMax="47" xr10:uidLastSave="{0957F86D-ECCC-431F-97A3-CB285692CC25}"/>
  <workbookProtection workbookAlgorithmName="SHA-512" workbookHashValue="FtsejLl/2AoXs6kHLZm0+m7JckXJuNmI9FVKQbZ2c9TxR5KtQL7kPlX3p+8OoIDlUPCBWPoUC5npYFRTVpPkbg==" workbookSaltValue="fDZLsrJU8v2aCFZlrzfKuw==" workbookSpinCount="100000" lockStructure="1"/>
  <bookViews>
    <workbookView xWindow="30612" yWindow="-108" windowWidth="30936" windowHeight="16776" xr2:uid="{00000000-000D-0000-FFFF-FFFF00000000}"/>
  </bookViews>
  <sheets>
    <sheet name="Front" sheetId="3" r:id="rId1"/>
    <sheet name="Back" sheetId="22" r:id="rId2"/>
    <sheet name="Nomenclature" sheetId="6" state="hidden" r:id="rId3"/>
    <sheet name="Data" sheetId="15" state="hidden" r:id="rId4"/>
    <sheet name="Airflow" sheetId="7" state="hidden" r:id="rId5"/>
    <sheet name="Electrial data" sheetId="8" state="hidden" r:id="rId6"/>
    <sheet name="Dim" sheetId="20" state="hidden" r:id="rId7"/>
  </sheets>
  <definedNames>
    <definedName name="_xlnm._FilterDatabase" localSheetId="4" hidden="1">Airflow!#REF!</definedName>
    <definedName name="_xlnm._FilterDatabase" localSheetId="3" hidden="1">Data!$B$2:$L$26</definedName>
    <definedName name="_xlnm.Print_Area" localSheetId="1">Back!$A$1:$I$84</definedName>
    <definedName name="_xlnm.Print_Area" localSheetId="0">Front!$A$1:$H$71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 l="1"/>
  <c r="C18" i="8"/>
  <c r="C19" i="8"/>
  <c r="C20" i="8"/>
  <c r="C21" i="8"/>
  <c r="C22" i="8"/>
  <c r="C23" i="8"/>
  <c r="C24" i="8"/>
  <c r="C25" i="8"/>
  <c r="C26" i="8"/>
  <c r="C27" i="8"/>
  <c r="C28" i="8"/>
  <c r="C29" i="8"/>
  <c r="C30" i="8"/>
  <c r="C31" i="8"/>
  <c r="C32" i="8"/>
  <c r="C33" i="8"/>
  <c r="C34" i="8"/>
  <c r="C35" i="8"/>
  <c r="C36" i="8"/>
  <c r="C37" i="8"/>
  <c r="C38" i="8"/>
  <c r="C39" i="8"/>
  <c r="C40" i="8"/>
  <c r="C17" i="8"/>
  <c r="C8" i="8"/>
  <c r="C9" i="8"/>
  <c r="C10" i="8"/>
  <c r="C7" i="8"/>
  <c r="G42" i="3" l="1"/>
  <c r="G41" i="3"/>
  <c r="F42" i="3"/>
  <c r="F41" i="3"/>
  <c r="E42" i="3"/>
  <c r="E41" i="3"/>
  <c r="D42" i="3"/>
  <c r="D41" i="3"/>
  <c r="G40" i="3"/>
  <c r="G39" i="3"/>
  <c r="G38" i="3"/>
  <c r="G37" i="3"/>
  <c r="G36" i="3"/>
  <c r="G35" i="3"/>
  <c r="G34" i="3"/>
  <c r="G33" i="3"/>
  <c r="G32" i="3"/>
  <c r="G31" i="3"/>
  <c r="F40" i="3"/>
  <c r="F39" i="3"/>
  <c r="F38" i="3"/>
  <c r="F37" i="3"/>
  <c r="F36" i="3"/>
  <c r="F35" i="3"/>
  <c r="F34" i="3"/>
  <c r="F33" i="3"/>
  <c r="F32" i="3"/>
  <c r="F31" i="3"/>
  <c r="E40" i="3"/>
  <c r="E39" i="3"/>
  <c r="E38" i="3"/>
  <c r="E37" i="3"/>
  <c r="E36" i="3"/>
  <c r="E35" i="3"/>
  <c r="E34" i="3"/>
  <c r="E33" i="3"/>
  <c r="E32" i="3"/>
  <c r="E31" i="3"/>
  <c r="D40" i="3"/>
  <c r="D39" i="3"/>
  <c r="D38" i="3"/>
  <c r="D37" i="3"/>
  <c r="D36" i="3"/>
  <c r="D35" i="3"/>
  <c r="D34" i="3"/>
  <c r="D32" i="3"/>
  <c r="D3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<sst xmlns="http://schemas.openxmlformats.org/spreadsheetml/2006/main" count="796" uniqueCount="219">
  <si>
    <t>FEATURES</t>
  </si>
  <si>
    <t>Unit Size</t>
  </si>
  <si>
    <t>SUBMITTAL DATA</t>
  </si>
  <si>
    <t>Architect:</t>
  </si>
  <si>
    <t>Date:</t>
  </si>
  <si>
    <t>For:</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</si>
  <si>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</si>
  <si>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</si>
  <si>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</si>
  <si>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</si>
  <si>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</si>
  <si>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</si>
  <si>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</si>
  <si>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</si>
  <si>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</si>
  <si>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</si>
  <si>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</si>
  <si>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</si>
  <si>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</si>
  <si>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</si>
  <si>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</si>
  <si>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t>Max Unit Weight (lbs)</t>
  </si>
  <si>
    <t>Factory Installed metering device</t>
  </si>
  <si>
    <t>Refrigerant (R22 or R-410A)</t>
  </si>
  <si>
    <t>Metering Device</t>
  </si>
  <si>
    <t>1/2</t>
  </si>
  <si>
    <t>3/4</t>
  </si>
  <si>
    <t>A</t>
  </si>
  <si>
    <t>Revision</t>
  </si>
  <si>
    <t>3-speed PSC motor</t>
  </si>
  <si>
    <t>208/240 V, 60 Hz, 1 ph. (ECM only)</t>
  </si>
  <si>
    <t>208/240 V, 60 Hz, 1 ph. (PSC only)</t>
  </si>
  <si>
    <t>Electric Heat</t>
  </si>
  <si>
    <t>Series</t>
  </si>
  <si>
    <t>Blower Motor</t>
  </si>
  <si>
    <t>Airflow Config.</t>
  </si>
  <si>
    <t>Slab No.</t>
  </si>
  <si>
    <t>Line Voltage Connection</t>
  </si>
  <si>
    <t>Voltage</t>
  </si>
  <si>
    <t>C:</t>
  </si>
  <si>
    <t>E:</t>
  </si>
  <si>
    <t>5-speed high eff. ECM motor</t>
  </si>
  <si>
    <t>Multi-pos. (vertical, left or right horiz.)</t>
  </si>
  <si>
    <t>2:</t>
  </si>
  <si>
    <t>4:</t>
  </si>
  <si>
    <t>120 V, 60 Hz, 1 ph. (PSC only)</t>
  </si>
  <si>
    <t>120 V, 60 Hz, 1 ph. (ECM only)</t>
  </si>
  <si>
    <t>00:</t>
  </si>
  <si>
    <t>20:</t>
  </si>
  <si>
    <t>none</t>
  </si>
  <si>
    <t>No Electric Heat</t>
  </si>
  <si>
    <t>Electric Heating Capacity</t>
  </si>
  <si>
    <r>
      <t xml:space="preserve">kW </t>
    </r>
    <r>
      <rPr>
        <b/>
        <vertAlign val="superscript"/>
        <sz val="9"/>
        <rFont val="Arial"/>
        <family val="2"/>
      </rPr>
      <t>[1]</t>
    </r>
  </si>
  <si>
    <t>BTUH</t>
  </si>
  <si>
    <t>120 V</t>
  </si>
  <si>
    <t>208 V</t>
  </si>
  <si>
    <t>240 V</t>
  </si>
  <si>
    <t>Circuit</t>
  </si>
  <si>
    <t>Total Heat Capacity</t>
  </si>
  <si>
    <t>Blower Amps (A)</t>
  </si>
  <si>
    <t>Minimum Circuit Ampacity (A)</t>
  </si>
  <si>
    <t>CKT 1</t>
  </si>
  <si>
    <t>CKT 2</t>
  </si>
  <si>
    <t>Electric Data</t>
  </si>
  <si>
    <t>Airflow (CFM) vs. External Static Pressure (inches W.C.)</t>
  </si>
  <si>
    <t>Size</t>
  </si>
  <si>
    <t>Speed</t>
  </si>
  <si>
    <t>Low</t>
  </si>
  <si>
    <t>Med</t>
  </si>
  <si>
    <t>*High</t>
  </si>
  <si>
    <t>High</t>
  </si>
  <si>
    <t>*Med</t>
  </si>
  <si>
    <t>Part Number</t>
  </si>
  <si>
    <t>Stripped wire</t>
  </si>
  <si>
    <t>Pallet Quantity (min order per model)</t>
  </si>
  <si>
    <t>Blower Data: Motor H.P.</t>
  </si>
  <si>
    <t>Blower Data: F.L.A. @ 240 V</t>
  </si>
  <si>
    <t>208/240 V, 60 Hz, 1 Ph</t>
  </si>
  <si>
    <t>40 VA, Class 2</t>
  </si>
  <si>
    <t>Motor Type</t>
  </si>
  <si>
    <t>Blower Data:</t>
  </si>
  <si>
    <t>*3</t>
  </si>
  <si>
    <t>Dimensions</t>
  </si>
  <si>
    <t>A (in)</t>
  </si>
  <si>
    <t>B (in)</t>
  </si>
  <si>
    <t>C (in)</t>
  </si>
  <si>
    <t>120 V, 60 Hz, 1 Ph</t>
  </si>
  <si>
    <t>Voltage/Motor</t>
  </si>
  <si>
    <t>Tap</t>
  </si>
  <si>
    <t>ID</t>
  </si>
  <si>
    <t xml:space="preserve">Return Duct Opening </t>
  </si>
  <si>
    <t>Supply Duct Opening</t>
  </si>
  <si>
    <t>Depth (in)</t>
  </si>
  <si>
    <t>Width (in)</t>
  </si>
  <si>
    <t>Unit size</t>
  </si>
  <si>
    <t>B:</t>
  </si>
  <si>
    <t>F.L.A.</t>
  </si>
  <si>
    <t>MX SERIES AIR HANDLER</t>
  </si>
  <si>
    <t>MX</t>
  </si>
  <si>
    <t>E</t>
  </si>
  <si>
    <t>08</t>
  </si>
  <si>
    <t>00</t>
  </si>
  <si>
    <t>N</t>
  </si>
  <si>
    <t>08:</t>
  </si>
  <si>
    <t>12:</t>
  </si>
  <si>
    <t>16:</t>
  </si>
  <si>
    <t>800 CFM</t>
  </si>
  <si>
    <t>1200 CFM</t>
  </si>
  <si>
    <t>1600 CFM</t>
  </si>
  <si>
    <t>2000 CFM</t>
  </si>
  <si>
    <t>Size/ Airflow</t>
  </si>
  <si>
    <t>WP:</t>
  </si>
  <si>
    <t>WN:</t>
  </si>
  <si>
    <t>AP:</t>
  </si>
  <si>
    <t>AN:</t>
  </si>
  <si>
    <t>Hot Water Coil</t>
  </si>
  <si>
    <t>Hot water coil with pump</t>
  </si>
  <si>
    <t>No hot water coil</t>
  </si>
  <si>
    <t>Hot water coil without pump</t>
  </si>
  <si>
    <r>
      <t>Hot water coil with 130</t>
    </r>
    <r>
      <rPr>
        <sz val="10"/>
        <color theme="1"/>
        <rFont val="Times New Roman"/>
        <family val="1"/>
      </rPr>
      <t>̊</t>
    </r>
    <r>
      <rPr>
        <sz val="10"/>
        <color theme="1"/>
        <rFont val="Century Gothic"/>
        <family val="2"/>
      </rPr>
      <t xml:space="preserve">  F aquastat &amp; pump</t>
    </r>
  </si>
  <si>
    <r>
      <t>Hot water coil with 130</t>
    </r>
    <r>
      <rPr>
        <sz val="10"/>
        <color theme="1"/>
        <rFont val="Times New Roman"/>
        <family val="1"/>
      </rPr>
      <t>̊</t>
    </r>
    <r>
      <rPr>
        <sz val="10"/>
        <color theme="1"/>
        <rFont val="Century Gothic"/>
        <family val="2"/>
      </rPr>
      <t xml:space="preserve"> </t>
    </r>
    <r>
      <rPr>
        <sz val="10"/>
        <color theme="1"/>
        <rFont val="Century Gothic"/>
        <family val="2"/>
      </rPr>
      <t xml:space="preserve"> F aquastat &amp; without pump</t>
    </r>
  </si>
  <si>
    <r>
      <rPr>
        <b/>
        <sz val="10"/>
        <color theme="1"/>
        <rFont val="Century Gothic"/>
        <family val="2"/>
      </rPr>
      <t>N</t>
    </r>
    <r>
      <rPr>
        <sz val="10"/>
        <color theme="1"/>
        <rFont val="Century Gothic"/>
        <family val="2"/>
      </rPr>
      <t xml:space="preserve"> = Stripped wire</t>
    </r>
  </si>
  <si>
    <t>208/240 V, 60 Hz, 1 ph</t>
  </si>
  <si>
    <t>120 V, 60 Hz, 1 ph.</t>
  </si>
  <si>
    <t>Heat Size</t>
  </si>
  <si>
    <t>3 row hot water coil (size 08 and 20)</t>
  </si>
  <si>
    <t>4 row hot water coil (size 08, 12 and 16)</t>
  </si>
  <si>
    <t>No heat</t>
  </si>
  <si>
    <t>Product Nomenclature</t>
  </si>
  <si>
    <t>+4</t>
  </si>
  <si>
    <t>3-speed psc 120 Volt (hot water)</t>
  </si>
  <si>
    <t>5-speed ecm 240 Volt (electric heat and No heat)</t>
  </si>
  <si>
    <r>
      <t xml:space="preserve">Speeds marked in </t>
    </r>
    <r>
      <rPr>
        <b/>
        <i/>
        <sz val="8"/>
        <rFont val="Arial"/>
        <family val="2"/>
      </rPr>
      <t>bold with an asterisk*</t>
    </r>
    <r>
      <rPr>
        <b/>
        <sz val="8"/>
        <rFont val="Arial"/>
        <family val="2"/>
      </rPr>
      <t xml:space="preserve"> </t>
    </r>
    <r>
      <rPr>
        <sz val="8"/>
        <rFont val="Arial"/>
        <family val="2"/>
      </rPr>
      <t>are the factory speed settings for both heating and cooling.</t>
    </r>
  </si>
  <si>
    <t xml:space="preserve">All data is given while air handler is operating with a dry DX coil and air filter installed. </t>
  </si>
  <si>
    <t xml:space="preserve">These are nominal values and blower performance can vary higher or lower from these values based on the evaporator coil that is used.   </t>
  </si>
  <si>
    <t>Hot water heat airflow performance data includes associated air pressure drop across a 4 row hot water coil for Unit Size 08, 12, &amp; 16;</t>
  </si>
  <si>
    <t>air pressure drop across a 3 row hot water coil for Unit Size 20.</t>
  </si>
  <si>
    <t>Total Current, (A)</t>
  </si>
  <si>
    <t>Maximum Circuit Breaker size (A)</t>
  </si>
  <si>
    <t>Heating capacity</t>
  </si>
  <si>
    <t>Total Current (A)</t>
  </si>
  <si>
    <r>
      <t>Maximum Circuit Breaker size</t>
    </r>
    <r>
      <rPr>
        <b/>
        <vertAlign val="superscript"/>
        <sz val="11"/>
        <color theme="1"/>
        <rFont val="Calibri"/>
        <family val="2"/>
        <scheme val="minor"/>
      </rPr>
      <t>[2]</t>
    </r>
    <r>
      <rPr>
        <b/>
        <sz val="11"/>
        <color theme="1"/>
        <rFont val="Calibri"/>
        <family val="2"/>
        <scheme val="minor"/>
      </rPr>
      <t xml:space="preserve"> (A)</t>
    </r>
  </si>
  <si>
    <r>
      <t>240 V</t>
    </r>
    <r>
      <rPr>
        <b/>
        <vertAlign val="superscript"/>
        <sz val="11"/>
        <color theme="1"/>
        <rFont val="Calibri"/>
        <family val="2"/>
        <scheme val="minor"/>
      </rPr>
      <t>[1]</t>
    </r>
  </si>
  <si>
    <t>kW</t>
  </si>
  <si>
    <t xml:space="preserve">kW packages in bold italics indicate that these heat packages require and include circuit breakers; circuit breakers are optional for all other models. </t>
  </si>
  <si>
    <t>[1] For 208 Volts use 0.751 correction factor for kW &amp; BTUH.</t>
  </si>
  <si>
    <t>[2] Circuit breaker supplied with the electric heat kit may need to be changed.</t>
  </si>
  <si>
    <t>MXC8WPN4BA</t>
  </si>
  <si>
    <t>MXC8WPN4CA</t>
  </si>
  <si>
    <t>MXC8WNN4BA</t>
  </si>
  <si>
    <t>MXC8WNN4CA</t>
  </si>
  <si>
    <t>MXC8APN4BA</t>
  </si>
  <si>
    <t>MXC8APN4CA</t>
  </si>
  <si>
    <t>MXC8ANN4BA</t>
  </si>
  <si>
    <t>MXC8ANN4CA</t>
  </si>
  <si>
    <t>MXC12WPN4CA</t>
  </si>
  <si>
    <t>MXC12WNN4CA</t>
  </si>
  <si>
    <t>MXC12APN4CA</t>
  </si>
  <si>
    <t>MXC12ANN4CA</t>
  </si>
  <si>
    <t>MXC16WPN4CA</t>
  </si>
  <si>
    <t>MXC16WNN4CA</t>
  </si>
  <si>
    <t>MXC16APN4CA</t>
  </si>
  <si>
    <t>MXC16ANN4CA</t>
  </si>
  <si>
    <t>MXC20WPN4BA</t>
  </si>
  <si>
    <t>MXC20WNN4BA</t>
  </si>
  <si>
    <t>MXC20APN4BA</t>
  </si>
  <si>
    <t>MXC20ANN4BA</t>
  </si>
  <si>
    <t>MXE800N2EA</t>
  </si>
  <si>
    <t>MXE1200N2EA</t>
  </si>
  <si>
    <t>MXE1600N2EA</t>
  </si>
  <si>
    <t>MXE2000N2EA</t>
  </si>
  <si>
    <t>MX Series</t>
  </si>
  <si>
    <t>5-speed ECM motor</t>
  </si>
  <si>
    <t>N/A</t>
  </si>
  <si>
    <t>10 kW</t>
  </si>
  <si>
    <t>15 kW</t>
  </si>
  <si>
    <t>20 kW</t>
  </si>
  <si>
    <t>Pump Conn. Size</t>
  </si>
  <si>
    <t>Pump Amps</t>
  </si>
  <si>
    <t>7/8"</t>
  </si>
  <si>
    <t>Hot water coil</t>
  </si>
  <si>
    <t>3 row hot water coil</t>
  </si>
  <si>
    <t>4 row hot water coil</t>
  </si>
  <si>
    <t>8_120 V, 60 Hz, 1 ph. (PSC only)_1</t>
  </si>
  <si>
    <t>8_120 V, 60 Hz, 1 ph. (PSC only)_2</t>
  </si>
  <si>
    <t>8_120 V, 60 Hz, 1 ph. (PSC only)_3</t>
  </si>
  <si>
    <t>12_120 V, 60 Hz, 1 ph. (PSC only)_1</t>
  </si>
  <si>
    <t>12_120 V, 60 Hz, 1 ph. (PSC only)_2</t>
  </si>
  <si>
    <t>12_120 V, 60 Hz, 1 ph. (PSC only)_3</t>
  </si>
  <si>
    <t>16_120 V, 60 Hz, 1 ph. (PSC only)_1</t>
  </si>
  <si>
    <t>16_120 V, 60 Hz, 1 ph. (PSC only)_2</t>
  </si>
  <si>
    <t>16_120 V, 60 Hz, 1 ph. (PSC only)_3</t>
  </si>
  <si>
    <t>20_120 V, 60 Hz, 1 ph. (PSC only)_1</t>
  </si>
  <si>
    <t>20_120 V, 60 Hz, 1 ph. (PSC only)_2</t>
  </si>
  <si>
    <t>20_120 V, 60 Hz, 1 ph. (PSC only)_3</t>
  </si>
  <si>
    <t>8_208/240 V, 60 Hz, 1 ph. (ECM only)_1</t>
  </si>
  <si>
    <t>8_208/240 V, 60 Hz, 1 ph. (ECM only)_2</t>
  </si>
  <si>
    <t>8_208/240 V, 60 Hz, 1 ph. (ECM only)_3</t>
  </si>
  <si>
    <t>8_208/240 V, 60 Hz, 1 ph. (ECM only)_4</t>
  </si>
  <si>
    <t>8_208/240 V, 60 Hz, 1 ph. (ECM only)_5</t>
  </si>
  <si>
    <t>12_208/240 V, 60 Hz, 1 ph. (ECM only)_1</t>
  </si>
  <si>
    <t>12_208/240 V, 60 Hz, 1 ph. (ECM only)_2</t>
  </si>
  <si>
    <t>12_208/240 V, 60 Hz, 1 ph. (ECM only)_3</t>
  </si>
  <si>
    <t>12_208/240 V, 60 Hz, 1 ph. (ECM only)_4</t>
  </si>
  <si>
    <t>12_208/240 V, 60 Hz, 1 ph. (ECM only)_5</t>
  </si>
  <si>
    <t>16_208/240 V, 60 Hz, 1 ph. (ECM only)_1</t>
  </si>
  <si>
    <t>16_208/240 V, 60 Hz, 1 ph. (ECM only)_2</t>
  </si>
  <si>
    <t>16_208/240 V, 60 Hz, 1 ph. (ECM only)_3</t>
  </si>
  <si>
    <t>16_208/240 V, 60 Hz, 1 ph. (ECM only)_4</t>
  </si>
  <si>
    <t>16_208/240 V, 60 Hz, 1 ph. (ECM only)_5</t>
  </si>
  <si>
    <t>20_208/240 V, 60 Hz, 1 ph. (ECM only)_1</t>
  </si>
  <si>
    <t>20_208/240 V, 60 Hz, 1 ph. (ECM only)_2</t>
  </si>
  <si>
    <t>20_208/240 V, 60 Hz, 1 ph. (ECM only)_3</t>
  </si>
  <si>
    <t>20_208/240 V, 60 Hz, 1 ph. (ECM only)_4</t>
  </si>
  <si>
    <t>20_208/240 V, 60 Hz, 1 ph. (ECM only)_5</t>
  </si>
  <si>
    <r>
      <t xml:space="preserve">Speeds marked with </t>
    </r>
    <r>
      <rPr>
        <b/>
        <sz val="8"/>
        <rFont val="Arial"/>
        <family val="2"/>
      </rPr>
      <t xml:space="preserve">* </t>
    </r>
    <r>
      <rPr>
        <sz val="8"/>
        <rFont val="Arial"/>
        <family val="2"/>
      </rPr>
      <t>denote cooling airflow.</t>
    </r>
  </si>
  <si>
    <t>Speeds marked with + denote heating airflow.</t>
  </si>
  <si>
    <t xml:space="preserve">These are nominal values and blower performance can vary higher or lower from </t>
  </si>
  <si>
    <t xml:space="preserve">these values based on the evaporator coil that is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</si>
</sst>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3">
    <font>
      <sz val="10"/>
      <color theme="1"/>
      <name val="Century Gothic"/>
      <family val="2"/>
    </font>
    <font>
      <sz val="11"/>
      <color theme="1"/>
      <name val="Calibri"/>
      <family val="2"/>
      <scheme val="minor"/>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b/>
      <i/>
      <sz val="11"/>
      <color theme="1"/>
      <name val="Calibri"/>
      <family val="2"/>
      <scheme val="minor"/>
    </font>
    <font>
      <sz val="10"/>
      <name val="Arial"/>
      <family val="2"/>
    </font>
    <font>
      <sz val="10"/>
      <color theme="0"/>
      <name val="Century Gothic"/>
      <family val="2"/>
    </font>
    <font>
      <sz val="10"/>
      <name val="Century Gothic"/>
      <family val="2"/>
    </font>
    <font>
      <b/>
      <sz val="10"/>
      <color theme="1"/>
      <name val="Century Gothic"/>
      <family val="2"/>
    </font>
    <font>
      <b/>
      <i/>
      <sz val="10"/>
      <name val="Arial"/>
      <family val="2"/>
    </font>
    <font>
      <b/>
      <i/>
      <sz val="12"/>
      <name val="Arial"/>
      <family val="2"/>
    </font>
    <font>
      <b/>
      <sz val="9"/>
      <name val="Arial"/>
      <family val="2"/>
    </font>
    <font>
      <b/>
      <vertAlign val="superscript"/>
      <sz val="9"/>
      <name val="Arial"/>
      <family val="2"/>
    </font>
    <font>
      <b/>
      <vertAlign val="superscript"/>
      <sz val="11"/>
      <color theme="1"/>
      <name val="Calibri"/>
      <family val="2"/>
      <scheme val="minor"/>
    </font>
    <font>
      <b/>
      <i/>
      <sz val="9"/>
      <name val="Arial"/>
      <family val="2"/>
    </font>
    <font>
      <b/>
      <sz val="10"/>
      <name val="Arial"/>
      <family val="2"/>
    </font>
    <font>
      <sz val="11"/>
      <color theme="0"/>
      <name val="Arial"/>
      <family val="2"/>
    </font>
    <font>
      <sz val="9"/>
      <color theme="0"/>
      <name val="Arial"/>
      <family val="2"/>
    </font>
    <font>
      <b/>
      <i/>
      <sz val="11"/>
      <color theme="0"/>
      <name val="Arial"/>
      <family val="2"/>
    </font>
    <font>
      <b/>
      <i/>
      <sz val="10"/>
      <color theme="0"/>
      <name val="Arial"/>
      <family val="2"/>
    </font>
    <font>
      <sz val="10"/>
      <color theme="0"/>
      <name val="Arial"/>
      <family val="2"/>
    </font>
    <font>
      <b/>
      <sz val="9"/>
      <color theme="0"/>
      <name val="Arial"/>
      <family val="2"/>
    </font>
    <font>
      <sz val="8"/>
      <name val="Century Gothic"/>
      <family val="2"/>
    </font>
    <font>
      <b/>
      <sz val="8"/>
      <color rgb="FF000000"/>
      <name val="Arial"/>
      <family val="2"/>
    </font>
    <font>
      <b/>
      <sz val="8"/>
      <color theme="1"/>
      <name val="Calibri"/>
      <family val="2"/>
      <scheme val="minor"/>
    </font>
    <font>
      <sz val="10"/>
      <color theme="1"/>
      <name val="Times New Roman"/>
      <family val="1"/>
    </font>
    <font>
      <b/>
      <i/>
      <sz val="8"/>
      <name val="Arial"/>
      <family val="2"/>
    </font>
    <font>
      <sz val="8"/>
      <name val="Helvetica"/>
      <family val="2"/>
    </font>
    <font>
      <b/>
      <i/>
      <sz val="10"/>
      <color theme="1"/>
      <name val="Century Gothic"/>
      <family val="2"/>
    </font>
    <font>
      <b/>
      <sz val="10"/>
      <name val="Century Gothic"/>
      <family val="2"/>
    </font>
    <font>
      <b/>
      <sz val="10"/>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39">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left style="hair">
        <color auto="1"/>
      </left>
      <right style="hair">
        <color auto="1"/>
      </right>
      <top style="hair">
        <color auto="1"/>
      </top>
      <bottom/>
      <diagonal/>
    </border>
  </borders>
  <cellStyleXfs count="9">
    <xf numFmtId="0" fontId="0" fillId="0" borderId="0"/>
    <xf numFmtId="0" fontId="2" fillId="0" borderId="0"/>
    <xf numFmtId="0" fontId="1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0" fontId="13" fillId="0" borderId="0"/>
    <xf numFmtId="0" fontId="10" fillId="0" borderId="0"/>
    <xf numFmtId="0" fontId="17" fillId="0" borderId="0"/>
  </cellStyleXfs>
  <cellXfs count="167">
    <xf numFmtId="0" fontId="0" fillId="0" borderId="0" xfId="0"/>
    <xf numFmtId="0" fontId="3" fillId="0" borderId="0" xfId="0" applyFont="1"/>
    <xf numFmtId="0" fontId="4" fillId="0" borderId="0" xfId="0" applyFont="1"/>
    <xf numFmtId="0" fontId="5" fillId="0" borderId="0" xfId="0" applyFont="1" applyAlignment="1">
      <alignment horizontal="right"/>
    </xf>
    <xf numFmtId="0" fontId="4" fillId="0" borderId="10" xfId="0" applyFont="1" applyBorder="1" applyAlignment="1">
      <alignment horizontal="left" indent="1"/>
    </xf>
    <xf numFmtId="0" fontId="4" fillId="0" borderId="11" xfId="0" applyFont="1" applyBorder="1" applyAlignment="1">
      <alignment horizontal="left" indent="1"/>
    </xf>
    <xf numFmtId="0" fontId="3" fillId="0" borderId="12" xfId="0" applyFont="1" applyBorder="1"/>
    <xf numFmtId="0" fontId="6" fillId="0" borderId="12" xfId="0" applyFont="1" applyBorder="1" applyAlignment="1">
      <alignment horizontal="right"/>
    </xf>
    <xf numFmtId="0" fontId="3" fillId="0" borderId="0" xfId="0" applyFont="1" applyAlignment="1">
      <alignment horizontal="left" indent="1"/>
    </xf>
    <xf numFmtId="0" fontId="7" fillId="3" borderId="17" xfId="0" applyFont="1" applyFill="1" applyBorder="1"/>
    <xf numFmtId="0" fontId="8" fillId="3" borderId="18" xfId="0" applyFont="1" applyFill="1" applyBorder="1"/>
    <xf numFmtId="0" fontId="9" fillId="2" borderId="2" xfId="2" applyFont="1" applyFill="1" applyBorder="1" applyAlignment="1">
      <alignment horizontal="center" vertical="center"/>
    </xf>
    <xf numFmtId="0" fontId="11" fillId="2" borderId="0" xfId="2" applyFont="1" applyFill="1" applyAlignment="1">
      <alignment vertical="center"/>
    </xf>
    <xf numFmtId="0" fontId="11" fillId="2" borderId="14" xfId="2" applyFont="1" applyFill="1" applyBorder="1" applyAlignment="1">
      <alignment vertical="center"/>
    </xf>
    <xf numFmtId="0" fontId="11" fillId="2" borderId="10" xfId="2" applyFont="1" applyFill="1" applyBorder="1" applyAlignment="1">
      <alignment vertical="center"/>
    </xf>
    <xf numFmtId="0" fontId="11" fillId="2" borderId="9" xfId="2" applyFont="1" applyFill="1" applyBorder="1" applyAlignment="1">
      <alignment vertical="center"/>
    </xf>
    <xf numFmtId="0" fontId="12" fillId="2" borderId="8" xfId="2" applyFont="1" applyFill="1" applyBorder="1" applyAlignment="1">
      <alignment vertical="center"/>
    </xf>
    <xf numFmtId="0" fontId="12" fillId="2" borderId="6" xfId="2" applyFont="1" applyFill="1" applyBorder="1" applyAlignment="1">
      <alignment vertical="center"/>
    </xf>
    <xf numFmtId="0" fontId="3" fillId="0" borderId="21" xfId="0" applyFont="1" applyBorder="1"/>
    <xf numFmtId="0" fontId="12" fillId="2" borderId="19" xfId="2" applyFont="1" applyFill="1" applyBorder="1" applyAlignment="1">
      <alignment vertical="center"/>
    </xf>
    <xf numFmtId="0" fontId="12" fillId="2" borderId="20" xfId="2" applyFont="1" applyFill="1" applyBorder="1" applyAlignment="1">
      <alignment vertical="center"/>
    </xf>
    <xf numFmtId="0" fontId="12" fillId="2" borderId="22" xfId="2" applyFont="1" applyFill="1" applyBorder="1" applyAlignment="1">
      <alignment vertical="center"/>
    </xf>
    <xf numFmtId="0" fontId="12" fillId="2" borderId="11" xfId="2" applyFont="1" applyFill="1" applyBorder="1" applyAlignment="1">
      <alignment vertical="center"/>
    </xf>
    <xf numFmtId="0" fontId="9" fillId="2" borderId="3" xfId="2" applyFont="1" applyFill="1" applyBorder="1" applyAlignment="1">
      <alignment horizontal="center" vertical="center"/>
    </xf>
    <xf numFmtId="0" fontId="12" fillId="2" borderId="23" xfId="2" applyFont="1" applyFill="1" applyBorder="1" applyAlignment="1">
      <alignment vertical="center"/>
    </xf>
    <xf numFmtId="0" fontId="12" fillId="2" borderId="24" xfId="2" applyFont="1" applyFill="1" applyBorder="1" applyAlignment="1">
      <alignment vertical="center"/>
    </xf>
    <xf numFmtId="0" fontId="9" fillId="2" borderId="1" xfId="2" applyFont="1" applyFill="1" applyBorder="1" applyAlignment="1">
      <alignment horizontal="center" vertical="center"/>
    </xf>
    <xf numFmtId="0" fontId="8" fillId="3" borderId="0" xfId="0" applyFont="1" applyFill="1"/>
    <xf numFmtId="0" fontId="3" fillId="0" borderId="10" xfId="0" applyFont="1" applyBorder="1" applyProtection="1">
      <protection locked="0"/>
    </xf>
    <xf numFmtId="0" fontId="3" fillId="0" borderId="11" xfId="0" applyFont="1" applyBorder="1" applyProtection="1">
      <protection locked="0"/>
    </xf>
    <xf numFmtId="2" fontId="9" fillId="2" borderId="1" xfId="2" quotePrefix="1" applyNumberFormat="1" applyFont="1" applyFill="1" applyBorder="1" applyAlignment="1">
      <alignment horizontal="center" vertical="center"/>
    </xf>
    <xf numFmtId="0" fontId="4" fillId="4" borderId="13" xfId="0" applyFont="1" applyFill="1" applyBorder="1" applyAlignment="1" applyProtection="1">
      <alignment horizontal="center" vertical="center"/>
      <protection locked="0"/>
    </xf>
    <xf numFmtId="0" fontId="15" fillId="0" borderId="0" xfId="0" applyFont="1" applyAlignment="1">
      <alignment horizontal="left" indent="1"/>
    </xf>
    <xf numFmtId="49" fontId="14" fillId="2" borderId="0" xfId="0" applyNumberFormat="1" applyFont="1" applyFill="1" applyAlignment="1">
      <alignment vertical="center"/>
    </xf>
    <xf numFmtId="0" fontId="9" fillId="2" borderId="8" xfId="2" applyFont="1" applyFill="1" applyBorder="1" applyAlignment="1">
      <alignment horizontal="center" vertical="center"/>
    </xf>
    <xf numFmtId="0" fontId="18" fillId="3" borderId="0" xfId="0" applyFont="1" applyFill="1" applyAlignment="1">
      <alignment horizontal="center" vertical="center"/>
    </xf>
    <xf numFmtId="0" fontId="20" fillId="0" borderId="26" xfId="0" applyFont="1" applyBorder="1" applyAlignment="1">
      <alignment horizontal="center" vertical="center"/>
    </xf>
    <xf numFmtId="0" fontId="0" fillId="0" borderId="26" xfId="0" applyBorder="1" applyAlignment="1">
      <alignment horizontal="center" vertical="center"/>
    </xf>
    <xf numFmtId="0" fontId="0" fillId="0" borderId="26" xfId="0" applyBorder="1"/>
    <xf numFmtId="0" fontId="20" fillId="0" borderId="26" xfId="0" applyFont="1" applyBorder="1" applyAlignment="1">
      <alignment horizontal="center" vertical="top"/>
    </xf>
    <xf numFmtId="0" fontId="0" fillId="0" borderId="0" xfId="0" applyAlignment="1">
      <alignment horizontal="left" vertical="top" wrapText="1"/>
    </xf>
    <xf numFmtId="0" fontId="0" fillId="0" borderId="26" xfId="0" applyBorder="1" applyAlignment="1">
      <alignment horizontal="left" vertical="top" wrapText="1"/>
    </xf>
    <xf numFmtId="49" fontId="20" fillId="0" borderId="26" xfId="0" applyNumberFormat="1" applyFont="1" applyBorder="1" applyAlignment="1">
      <alignment horizontal="left" vertical="top"/>
    </xf>
    <xf numFmtId="0" fontId="0" fillId="0" borderId="27" xfId="0" applyBorder="1"/>
    <xf numFmtId="0" fontId="19" fillId="5" borderId="28" xfId="0" applyFont="1" applyFill="1" applyBorder="1" applyAlignment="1">
      <alignment horizontal="center" vertical="center"/>
    </xf>
    <xf numFmtId="0" fontId="0" fillId="0" borderId="28" xfId="0" applyBorder="1"/>
    <xf numFmtId="0" fontId="19" fillId="5" borderId="29" xfId="0" applyFont="1" applyFill="1" applyBorder="1" applyAlignment="1">
      <alignment horizontal="center" vertical="center"/>
    </xf>
    <xf numFmtId="49" fontId="21" fillId="2" borderId="0" xfId="0" quotePrefix="1" applyNumberFormat="1" applyFont="1" applyFill="1" applyAlignment="1">
      <alignment horizontal="left" vertical="center"/>
    </xf>
    <xf numFmtId="49" fontId="10" fillId="2" borderId="0" xfId="0" applyNumberFormat="1" applyFont="1" applyFill="1" applyAlignment="1">
      <alignment vertical="center"/>
    </xf>
    <xf numFmtId="0" fontId="22" fillId="2" borderId="0" xfId="0" applyFont="1" applyFill="1" applyAlignment="1">
      <alignment horizontal="left" vertical="center"/>
    </xf>
    <xf numFmtId="49" fontId="21" fillId="2" borderId="0" xfId="0" applyNumberFormat="1" applyFont="1" applyFill="1" applyAlignment="1">
      <alignment horizontal="left" vertical="center"/>
    </xf>
    <xf numFmtId="0" fontId="23" fillId="2" borderId="13" xfId="0" applyFont="1" applyFill="1" applyBorder="1" applyAlignment="1">
      <alignment horizontal="center" vertical="center" wrapText="1"/>
    </xf>
    <xf numFmtId="49" fontId="14" fillId="2" borderId="13" xfId="0" applyNumberFormat="1" applyFont="1" applyFill="1" applyBorder="1" applyAlignment="1">
      <alignment horizontal="center" vertical="center"/>
    </xf>
    <xf numFmtId="3" fontId="14" fillId="2" borderId="13" xfId="0" applyNumberFormat="1" applyFont="1" applyFill="1" applyBorder="1" applyAlignment="1">
      <alignment horizontal="center" vertical="center"/>
    </xf>
    <xf numFmtId="0" fontId="14" fillId="2" borderId="13" xfId="0" applyFont="1" applyFill="1" applyBorder="1" applyAlignment="1">
      <alignment horizontal="center" vertical="center"/>
    </xf>
    <xf numFmtId="49" fontId="23" fillId="2" borderId="0" xfId="0" applyNumberFormat="1" applyFont="1" applyFill="1" applyAlignment="1">
      <alignment horizontal="center" vertical="center" wrapText="1"/>
    </xf>
    <xf numFmtId="0" fontId="14" fillId="2" borderId="0" xfId="0" applyFont="1" applyFill="1"/>
    <xf numFmtId="0" fontId="14" fillId="2" borderId="0" xfId="0" applyFont="1" applyFill="1" applyAlignment="1">
      <alignment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3" xfId="0" applyNumberFormat="1" applyBorder="1" applyAlignment="1">
      <alignment horizontal="center"/>
    </xf>
    <xf numFmtId="1" fontId="0" fillId="0" borderId="13" xfId="0" applyNumberFormat="1" applyBorder="1" applyAlignment="1">
      <alignment horizontal="center"/>
    </xf>
    <xf numFmtId="0" fontId="10" fillId="0" borderId="0" xfId="0" applyFont="1"/>
    <xf numFmtId="0" fontId="10" fillId="0" borderId="0" xfId="4"/>
    <xf numFmtId="0" fontId="27" fillId="0" borderId="0" xfId="4" applyFont="1" applyAlignment="1">
      <alignment horizontal="center" vertical="center"/>
    </xf>
    <xf numFmtId="0" fontId="23" fillId="0" borderId="0" xfId="4" applyFont="1" applyAlignment="1">
      <alignment horizontal="center" vertical="center"/>
    </xf>
    <xf numFmtId="0" fontId="23" fillId="2" borderId="0" xfId="4" applyFont="1" applyFill="1" applyAlignment="1">
      <alignment horizontal="center" vertical="center"/>
    </xf>
    <xf numFmtId="0" fontId="14" fillId="2" borderId="31" xfId="4" applyFont="1" applyFill="1" applyBorder="1" applyAlignment="1">
      <alignment horizontal="center" vertical="center"/>
    </xf>
    <xf numFmtId="49" fontId="23" fillId="5" borderId="13" xfId="0" applyNumberFormat="1" applyFont="1" applyFill="1" applyBorder="1" applyAlignment="1">
      <alignment horizontal="centerContinuous" vertical="center"/>
    </xf>
    <xf numFmtId="49" fontId="23"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0" fontId="28" fillId="3" borderId="0" xfId="0" applyFont="1" applyFill="1"/>
    <xf numFmtId="49" fontId="29" fillId="3" borderId="0" xfId="0" applyNumberFormat="1" applyFont="1" applyFill="1" applyAlignment="1">
      <alignment vertical="center"/>
    </xf>
    <xf numFmtId="0" fontId="29" fillId="3" borderId="0" xfId="0" applyFont="1" applyFill="1" applyAlignment="1">
      <alignment vertical="center"/>
    </xf>
    <xf numFmtId="0" fontId="29" fillId="3" borderId="0" xfId="0" applyFont="1" applyFill="1"/>
    <xf numFmtId="49" fontId="30" fillId="3" borderId="0" xfId="0" applyNumberFormat="1" applyFont="1" applyFill="1" applyAlignment="1">
      <alignment horizontal="left" vertical="center"/>
    </xf>
    <xf numFmtId="49" fontId="31" fillId="3" borderId="0" xfId="0" quotePrefix="1" applyNumberFormat="1" applyFont="1" applyFill="1" applyAlignment="1">
      <alignment horizontal="left" vertical="center"/>
    </xf>
    <xf numFmtId="49" fontId="32" fillId="3" borderId="0" xfId="0" applyNumberFormat="1" applyFont="1" applyFill="1" applyAlignment="1">
      <alignment vertical="center"/>
    </xf>
    <xf numFmtId="0" fontId="23" fillId="2" borderId="13" xfId="4" applyFont="1" applyFill="1" applyBorder="1" applyAlignment="1">
      <alignment horizontal="center" vertical="center"/>
    </xf>
    <xf numFmtId="0" fontId="0" fillId="0" borderId="14" xfId="0" applyBorder="1"/>
    <xf numFmtId="0" fontId="12" fillId="2" borderId="7" xfId="2" applyFont="1" applyFill="1" applyBorder="1" applyAlignment="1">
      <alignment vertical="center"/>
    </xf>
    <xf numFmtId="0" fontId="9" fillId="2" borderId="6" xfId="2" applyFont="1" applyFill="1" applyBorder="1" applyAlignment="1">
      <alignment horizontal="center" vertical="center"/>
    </xf>
    <xf numFmtId="0" fontId="12" fillId="2" borderId="32" xfId="2" applyFont="1" applyFill="1" applyBorder="1" applyAlignment="1">
      <alignment vertical="center"/>
    </xf>
    <xf numFmtId="0" fontId="12" fillId="2" borderId="10" xfId="2" applyFont="1" applyFill="1" applyBorder="1" applyAlignment="1">
      <alignment vertical="center"/>
    </xf>
    <xf numFmtId="0" fontId="9" fillId="2" borderId="32" xfId="2" applyFont="1" applyFill="1" applyBorder="1" applyAlignment="1">
      <alignment horizontal="center" vertical="center"/>
    </xf>
    <xf numFmtId="0" fontId="16" fillId="0" borderId="13" xfId="0" applyFont="1" applyBorder="1" applyAlignment="1">
      <alignment horizontal="center" vertical="center"/>
    </xf>
    <xf numFmtId="0" fontId="12" fillId="2" borderId="35" xfId="2" applyFont="1" applyFill="1" applyBorder="1" applyAlignment="1">
      <alignment vertical="center"/>
    </xf>
    <xf numFmtId="2" fontId="9" fillId="2" borderId="34" xfId="2" quotePrefix="1" applyNumberFormat="1" applyFont="1" applyFill="1" applyBorder="1" applyAlignment="1">
      <alignment horizontal="center" vertical="center"/>
    </xf>
    <xf numFmtId="0" fontId="0" fillId="0" borderId="0" xfId="0" applyAlignment="1">
      <alignment horizontal="center"/>
    </xf>
    <xf numFmtId="0" fontId="14" fillId="2" borderId="0" xfId="4" applyFont="1" applyFill="1" applyAlignment="1">
      <alignment horizontal="center" vertical="center"/>
    </xf>
    <xf numFmtId="0" fontId="10" fillId="0" borderId="0" xfId="4" applyAlignment="1">
      <alignment wrapText="1"/>
    </xf>
    <xf numFmtId="0" fontId="0" fillId="0" borderId="0" xfId="0" applyAlignment="1">
      <alignment wrapText="1"/>
    </xf>
    <xf numFmtId="0" fontId="27" fillId="0" borderId="0" xfId="4" applyFont="1" applyAlignment="1">
      <alignment horizontal="center" vertical="center" wrapText="1"/>
    </xf>
    <xf numFmtId="0" fontId="23" fillId="0" borderId="0" xfId="4" applyFont="1" applyAlignment="1">
      <alignment horizontal="center" vertical="center" wrapText="1"/>
    </xf>
    <xf numFmtId="0" fontId="33" fillId="0" borderId="0" xfId="4" applyFont="1" applyAlignment="1">
      <alignment vertical="center" wrapText="1"/>
    </xf>
    <xf numFmtId="0" fontId="20" fillId="5" borderId="0" xfId="0" applyFont="1" applyFill="1"/>
    <xf numFmtId="0" fontId="23" fillId="5" borderId="0" xfId="4" applyFont="1" applyFill="1" applyAlignment="1">
      <alignment horizontal="center" vertical="center"/>
    </xf>
    <xf numFmtId="0" fontId="26" fillId="2" borderId="31" xfId="4" applyFont="1" applyFill="1" applyBorder="1" applyAlignment="1">
      <alignment horizontal="center" vertical="center"/>
    </xf>
    <xf numFmtId="0" fontId="9" fillId="2" borderId="15" xfId="2" applyFont="1" applyFill="1" applyBorder="1" applyAlignment="1">
      <alignment horizontal="center" vertical="center"/>
    </xf>
    <xf numFmtId="0" fontId="9" fillId="2" borderId="25" xfId="2" applyFont="1" applyFill="1" applyBorder="1" applyAlignment="1">
      <alignment horizontal="center" vertical="center"/>
    </xf>
    <xf numFmtId="2" fontId="9" fillId="2" borderId="15" xfId="2" quotePrefix="1" applyNumberFormat="1" applyFont="1" applyFill="1" applyBorder="1" applyAlignment="1">
      <alignment horizontal="center" vertical="center"/>
    </xf>
    <xf numFmtId="2" fontId="9" fillId="2" borderId="27" xfId="2" quotePrefix="1" applyNumberFormat="1" applyFont="1" applyFill="1" applyBorder="1" applyAlignment="1">
      <alignment horizontal="center" vertical="center"/>
    </xf>
    <xf numFmtId="0" fontId="9" fillId="2" borderId="16"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33" xfId="2" applyFont="1" applyFill="1" applyBorder="1" applyAlignment="1">
      <alignment horizontal="center" vertical="center"/>
    </xf>
    <xf numFmtId="0" fontId="0" fillId="0" borderId="13" xfId="0" applyBorder="1" applyAlignment="1">
      <alignment horizontal="center" vertical="center" wrapText="1"/>
    </xf>
    <xf numFmtId="49" fontId="20" fillId="0" borderId="26" xfId="0" applyNumberFormat="1" applyFont="1" applyBorder="1" applyAlignment="1">
      <alignment vertical="top"/>
    </xf>
    <xf numFmtId="0" fontId="0" fillId="0" borderId="0" xfId="0" applyAlignment="1">
      <alignment vertical="top"/>
    </xf>
    <xf numFmtId="49" fontId="20" fillId="0" borderId="26" xfId="0" applyNumberFormat="1" applyFont="1" applyBorder="1" applyAlignment="1">
      <alignment horizontal="left" vertical="top" wrapText="1"/>
    </xf>
    <xf numFmtId="0" fontId="0" fillId="0" borderId="13" xfId="0" applyBorder="1"/>
    <xf numFmtId="0" fontId="23" fillId="2" borderId="13" xfId="4" applyFont="1" applyFill="1" applyBorder="1" applyAlignment="1">
      <alignment horizontal="center" vertical="center" wrapText="1"/>
    </xf>
    <xf numFmtId="2" fontId="23" fillId="2" borderId="13" xfId="4" applyNumberFormat="1" applyFont="1" applyFill="1" applyBorder="1" applyAlignment="1">
      <alignment horizontal="center" vertical="center"/>
    </xf>
    <xf numFmtId="0" fontId="23" fillId="2" borderId="13" xfId="4" applyFont="1" applyFill="1" applyBorder="1" applyAlignment="1">
      <alignment vertical="center"/>
    </xf>
    <xf numFmtId="49" fontId="14" fillId="2" borderId="13" xfId="0" applyNumberFormat="1" applyFont="1" applyFill="1" applyBorder="1" applyAlignment="1">
      <alignment horizontal="center" vertical="center" wrapText="1"/>
    </xf>
    <xf numFmtId="1" fontId="14" fillId="2" borderId="13" xfId="0" applyNumberFormat="1" applyFont="1" applyFill="1" applyBorder="1" applyAlignment="1">
      <alignment horizontal="center" vertical="center"/>
    </xf>
    <xf numFmtId="49" fontId="14" fillId="2" borderId="13" xfId="0" quotePrefix="1" applyNumberFormat="1" applyFont="1" applyFill="1" applyBorder="1" applyAlignment="1">
      <alignment horizontal="center" vertical="center" wrapText="1"/>
    </xf>
    <xf numFmtId="0" fontId="23" fillId="0" borderId="13" xfId="0" applyFont="1" applyBorder="1" applyAlignment="1">
      <alignment vertical="center" wrapText="1"/>
    </xf>
    <xf numFmtId="0" fontId="35" fillId="0" borderId="13" xfId="0" applyFont="1" applyBorder="1" applyAlignment="1">
      <alignment vertical="center" wrapText="1"/>
    </xf>
    <xf numFmtId="0" fontId="9" fillId="6" borderId="13" xfId="0" applyFont="1" applyFill="1" applyBorder="1" applyAlignment="1">
      <alignment horizontal="center" vertical="center"/>
    </xf>
    <xf numFmtId="0" fontId="38" fillId="6" borderId="13" xfId="0" applyFont="1" applyFill="1" applyBorder="1" applyAlignment="1">
      <alignment horizontal="center" vertical="center"/>
    </xf>
    <xf numFmtId="0" fontId="23" fillId="2" borderId="38" xfId="4" applyFont="1" applyFill="1" applyBorder="1" applyAlignment="1">
      <alignment vertical="center"/>
    </xf>
    <xf numFmtId="0" fontId="9" fillId="2" borderId="0" xfId="0" applyFont="1" applyFill="1" applyAlignment="1">
      <alignment horizontal="left"/>
    </xf>
    <xf numFmtId="0" fontId="39" fillId="2" borderId="0" xfId="0" applyFont="1" applyFill="1" applyAlignment="1">
      <alignment horizontal="left"/>
    </xf>
    <xf numFmtId="0" fontId="1" fillId="0" borderId="13" xfId="0" applyFont="1" applyBorder="1" applyAlignment="1">
      <alignment horizontal="center" vertical="center"/>
    </xf>
    <xf numFmtId="0" fontId="40" fillId="0" borderId="13" xfId="0" applyFont="1" applyBorder="1" applyAlignment="1">
      <alignment horizontal="center" vertical="center"/>
    </xf>
    <xf numFmtId="49" fontId="0" fillId="0" borderId="0" xfId="0" applyNumberFormat="1"/>
    <xf numFmtId="0" fontId="10" fillId="0" borderId="13" xfId="0" applyFont="1" applyBorder="1" applyAlignment="1">
      <alignment vertical="center" wrapText="1"/>
    </xf>
    <xf numFmtId="0" fontId="0" fillId="0" borderId="13" xfId="0" applyBorder="1" applyAlignment="1">
      <alignment vertical="center" wrapText="1"/>
    </xf>
    <xf numFmtId="0" fontId="8" fillId="0" borderId="0" xfId="0" applyFont="1"/>
    <xf numFmtId="0" fontId="4" fillId="0" borderId="0" xfId="0" applyFont="1" applyAlignment="1">
      <alignment horizontal="left" indent="1"/>
    </xf>
    <xf numFmtId="0" fontId="3" fillId="0" borderId="0" xfId="0" applyFont="1" applyProtection="1">
      <protection locked="0"/>
    </xf>
    <xf numFmtId="0" fontId="7" fillId="0" borderId="0" xfId="0" applyFont="1"/>
    <xf numFmtId="0" fontId="12" fillId="0" borderId="0" xfId="2" applyFont="1" applyAlignment="1">
      <alignment vertical="center"/>
    </xf>
    <xf numFmtId="0" fontId="9" fillId="0" borderId="0" xfId="2" applyFont="1" applyAlignment="1">
      <alignment horizontal="center" vertical="center"/>
    </xf>
    <xf numFmtId="2" fontId="9" fillId="0" borderId="0" xfId="2" quotePrefix="1" applyNumberFormat="1" applyFont="1" applyAlignment="1">
      <alignment horizontal="center" vertical="center"/>
    </xf>
    <xf numFmtId="0" fontId="20" fillId="5" borderId="13" xfId="0" applyFont="1" applyFill="1" applyBorder="1" applyAlignment="1">
      <alignment horizontal="center"/>
    </xf>
    <xf numFmtId="0" fontId="4" fillId="0" borderId="12" xfId="0" applyFont="1" applyBorder="1"/>
    <xf numFmtId="0" fontId="9" fillId="0" borderId="0" xfId="4" applyFont="1"/>
    <xf numFmtId="0" fontId="7" fillId="3" borderId="6" xfId="0" applyFont="1" applyFill="1" applyBorder="1" applyAlignment="1">
      <alignment horizontal="center"/>
    </xf>
    <xf numFmtId="0" fontId="7" fillId="3" borderId="11" xfId="0" applyFont="1" applyFill="1" applyBorder="1" applyAlignment="1">
      <alignment horizontal="center"/>
    </xf>
    <xf numFmtId="0" fontId="7" fillId="3" borderId="7" xfId="0" applyFont="1" applyFill="1" applyBorder="1" applyAlignment="1">
      <alignment horizontal="center"/>
    </xf>
    <xf numFmtId="0" fontId="12" fillId="2" borderId="4"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4" fillId="0" borderId="0" xfId="0" applyFont="1" applyAlignment="1">
      <alignment horizontal="right"/>
    </xf>
    <xf numFmtId="0" fontId="12" fillId="0" borderId="0" xfId="2" applyFont="1" applyAlignment="1">
      <alignment horizontal="center" vertical="center" wrapText="1"/>
    </xf>
    <xf numFmtId="0" fontId="41" fillId="0" borderId="0" xfId="0" applyFont="1" applyAlignment="1">
      <alignment horizontal="center"/>
    </xf>
    <xf numFmtId="0" fontId="18" fillId="3" borderId="0" xfId="0" applyFont="1" applyFill="1" applyAlignment="1">
      <alignment horizontal="center" vertical="center"/>
    </xf>
    <xf numFmtId="0" fontId="19" fillId="5" borderId="28" xfId="0" applyFont="1" applyFill="1" applyBorder="1" applyAlignment="1">
      <alignment horizontal="center" vertical="center"/>
    </xf>
    <xf numFmtId="0" fontId="19" fillId="5" borderId="0" xfId="0" applyFont="1" applyFill="1" applyAlignment="1">
      <alignment horizontal="center" vertical="center"/>
    </xf>
    <xf numFmtId="0" fontId="19" fillId="5" borderId="30" xfId="0" applyFont="1" applyFill="1" applyBorder="1" applyAlignment="1">
      <alignment horizontal="center" vertical="center"/>
    </xf>
    <xf numFmtId="49" fontId="18" fillId="3" borderId="0" xfId="0" applyNumberFormat="1" applyFont="1" applyFill="1" applyAlignment="1">
      <alignment horizontal="center" vertical="center"/>
    </xf>
    <xf numFmtId="0" fontId="23" fillId="2" borderId="13" xfId="4" applyFont="1" applyFill="1" applyBorder="1" applyAlignment="1">
      <alignment horizontal="center" vertical="center"/>
    </xf>
    <xf numFmtId="0" fontId="33" fillId="3" borderId="32"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3" fillId="3" borderId="4" xfId="4" applyFont="1" applyFill="1" applyBorder="1" applyAlignment="1">
      <alignment horizontal="center" vertical="center" wrapText="1"/>
    </xf>
    <xf numFmtId="0" fontId="33" fillId="3" borderId="36" xfId="4" applyFont="1" applyFill="1" applyBorder="1" applyAlignment="1">
      <alignment horizontal="center" vertical="center" wrapText="1"/>
    </xf>
    <xf numFmtId="0" fontId="33" fillId="3" borderId="37" xfId="4" applyFont="1" applyFill="1" applyBorder="1" applyAlignment="1">
      <alignment horizontal="center" vertical="center" wrapText="1"/>
    </xf>
    <xf numFmtId="0" fontId="5" fillId="5" borderId="13" xfId="0" applyFont="1" applyFill="1" applyBorder="1" applyAlignment="1">
      <alignment horizontal="center" vertical="center" wrapText="1"/>
    </xf>
    <xf numFmtId="49" fontId="23" fillId="5" borderId="13" xfId="0" applyNumberFormat="1" applyFont="1" applyFill="1" applyBorder="1" applyAlignment="1">
      <alignment horizontal="center" vertical="center" wrapText="1"/>
    </xf>
    <xf numFmtId="0" fontId="36" fillId="5" borderId="13" xfId="0" applyFont="1" applyFill="1" applyBorder="1" applyAlignment="1">
      <alignment horizontal="center" vertical="center" wrapText="1"/>
    </xf>
    <xf numFmtId="0" fontId="5" fillId="5" borderId="13" xfId="0" applyFont="1" applyFill="1" applyBorder="1" applyAlignment="1">
      <alignment horizontal="center" vertical="center"/>
    </xf>
    <xf numFmtId="0" fontId="42" fillId="3" borderId="13" xfId="0" applyFont="1" applyFill="1" applyBorder="1" applyAlignment="1">
      <alignment horizontal="center"/>
    </xf>
    <xf numFmtId="0" fontId="42" fillId="3" borderId="6" xfId="0" applyFont="1" applyFill="1" applyBorder="1" applyAlignment="1">
      <alignment horizontal="left"/>
    </xf>
    <xf numFmtId="0" fontId="42" fillId="3" borderId="11" xfId="0" applyFont="1" applyFill="1" applyBorder="1" applyAlignment="1">
      <alignment horizontal="left"/>
    </xf>
    <xf numFmtId="0" fontId="42" fillId="3" borderId="7" xfId="0" applyFont="1" applyFill="1" applyBorder="1" applyAlignment="1">
      <alignment horizontal="left"/>
    </xf>
  </cellXfs>
  <cellStyles count="9">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xdr:col>
      <xdr:colOff>67540</xdr:colOff>
      <xdr:row>69</xdr:row>
      <xdr:rowOff>5414</xdr:rowOff>
    </xdr:from>
    <xdr:to>
      <xdr:col>6</xdr:col>
      <xdr:colOff>870238</xdr:colOff>
      <xdr:row>70</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1</xdr:col>
      <xdr:colOff>319497</xdr:colOff>
      <xdr:row>63</xdr:row>
      <xdr:rowOff>106180</xdr:rowOff>
    </xdr:from>
    <xdr:to>
      <xdr:col>2</xdr:col>
      <xdr:colOff>116993</xdr:colOff>
      <xdr:row>65</xdr:row>
      <xdr:rowOff>72501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405222" y="10888480"/>
          <a:ext cx="911921" cy="290171"/>
        </a:xfrm>
        <a:prstGeom prst="rect">
          <a:avLst/>
        </a:prstGeom>
        <a:noFill/>
        <a:ln w="9525">
          <a:noFill/>
          <a:miter lim="800000"/>
          <a:headEnd/>
          <a:tailEnd/>
        </a:ln>
      </xdr:spPr>
    </xdr:pic>
    <xdr:clientData/>
  </xdr:twoCellAnchor>
  <xdr:oneCellAnchor>
    <xdr:from>
      <xdr:col>0</xdr:col>
      <xdr:colOff>0</xdr:colOff>
      <xdr:row>11</xdr:row>
      <xdr:rowOff>27707</xdr:rowOff>
    </xdr:from>
    <xdr:ext cx="5507182" cy="1839193"/>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275607"/>
          <a:ext cx="5507182" cy="1839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Easy Installation: "One-Man-Job"</a:t>
          </a:r>
          <a:r>
            <a:rPr lang="en-US" sz="1050"/>
            <a:t> </a:t>
          </a:r>
        </a:p>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Cabinet lined with high quality 5/8" foil faced insulation.</a:t>
          </a:r>
          <a:r>
            <a:rPr lang="en-US" sz="1050"/>
            <a:t> </a:t>
          </a:r>
        </a:p>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Available from factory as upflow, downflow, and horizontal.</a:t>
          </a:r>
          <a:r>
            <a:rPr lang="en-US" sz="1050"/>
            <a: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Only four screws to remove blower panel, making it easier to service.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Embossed cabinet in heavy gauge galvanized steel to prevent corrosion.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Factory installed fan time delay postpones blower shutoff 30 seconds in heating mode and 45 seconds in cooling mode.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 Dynamically balanced 3-speed PSC or 5-speed ECM motor with easy to adjust settings for fine tuning customer comfort.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Approved for installation in manufactured housing and mobile homes. </a:t>
          </a:r>
          <a:endParaRPr lang="en-US" sz="1100" b="0" i="0" baseline="0">
            <a:solidFill>
              <a:schemeClr val="tx1"/>
            </a:solidFill>
            <a:effectLst/>
            <a:latin typeface="+mn-lt"/>
            <a:ea typeface="+mn-ea"/>
            <a:cs typeface="+mn-cs"/>
          </a:endParaRPr>
        </a:p>
        <a:p>
          <a:pPr eaLnBrk="1" fontAlgn="auto" latinLnBrk="0" hangingPunct="1"/>
          <a:endParaRPr lang="en-US" sz="1100">
            <a:effectLst/>
          </a:endParaRPr>
        </a:p>
      </xdr:txBody>
    </xdr:sp>
    <xdr:clientData/>
  </xdr:oneCellAnchor>
  <xdr:oneCellAnchor>
    <xdr:from>
      <xdr:col>0</xdr:col>
      <xdr:colOff>0</xdr:colOff>
      <xdr:row>25</xdr:row>
      <xdr:rowOff>148936</xdr:rowOff>
    </xdr:from>
    <xdr:ext cx="5074227" cy="4416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0" y="4778086"/>
          <a:ext cx="5074227" cy="441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Electric Heat Kit</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Aquastat Kit</a:t>
          </a:r>
        </a:p>
      </xdr:txBody>
    </xdr:sp>
    <xdr:clientData/>
  </xdr:oneCellAnchor>
  <xdr:oneCellAnchor>
    <xdr:from>
      <xdr:col>0</xdr:col>
      <xdr:colOff>0</xdr:colOff>
      <xdr:row>22</xdr:row>
      <xdr:rowOff>136814</xdr:rowOff>
    </xdr:from>
    <xdr:ext cx="5074227"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308764"/>
          <a:ext cx="50742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a:t>5-year limited warranty (Terms &amp; Conditions Apply).</a:t>
          </a: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editAs="oneCell">
    <xdr:from>
      <xdr:col>1</xdr:col>
      <xdr:colOff>19050</xdr:colOff>
      <xdr:row>0</xdr:row>
      <xdr:rowOff>38100</xdr:rowOff>
    </xdr:from>
    <xdr:to>
      <xdr:col>2</xdr:col>
      <xdr:colOff>746759</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57150</xdr:colOff>
      <xdr:row>62</xdr:row>
      <xdr:rowOff>66675</xdr:rowOff>
    </xdr:from>
    <xdr:to>
      <xdr:col>7</xdr:col>
      <xdr:colOff>492919</xdr:colOff>
      <xdr:row>65</xdr:row>
      <xdr:rowOff>57231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600950" y="10687050"/>
          <a:ext cx="435769" cy="476331"/>
        </a:xfrm>
        <a:prstGeom prst="rect">
          <a:avLst/>
        </a:prstGeom>
        <a:noFill/>
        <a:ln w="9525">
          <a:noFill/>
          <a:miter lim="800000"/>
          <a:headEnd/>
          <a:tailEnd/>
        </a:ln>
      </xdr:spPr>
    </xdr:pic>
    <xdr:clientData/>
  </xdr:twoCellAnchor>
  <xdr:twoCellAnchor>
    <xdr:from>
      <xdr:col>0</xdr:col>
      <xdr:colOff>0</xdr:colOff>
      <xdr:row>67</xdr:row>
      <xdr:rowOff>0</xdr:rowOff>
    </xdr:from>
    <xdr:to>
      <xdr:col>7</xdr:col>
      <xdr:colOff>685800</xdr:colOff>
      <xdr:row>69</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1</xdr:col>
      <xdr:colOff>0</xdr:colOff>
      <xdr:row>44</xdr:row>
      <xdr:rowOff>66675</xdr:rowOff>
    </xdr:from>
    <xdr:to>
      <xdr:col>7</xdr:col>
      <xdr:colOff>1009650</xdr:colOff>
      <xdr:row>58</xdr:row>
      <xdr:rowOff>92710</xdr:rowOff>
    </xdr:to>
    <xdr:pic>
      <xdr:nvPicPr>
        <xdr:cNvPr id="4" name="Picture 3">
          <a:extLst>
            <a:ext uri="{FF2B5EF4-FFF2-40B4-BE49-F238E27FC236}">
              <a16:creationId xmlns:a16="http://schemas.microsoft.com/office/drawing/2014/main" id="{811A21B7-7C5E-E874-2556-69013CD2DA27}"/>
            </a:ext>
          </a:extLst>
        </xdr:cNvPr>
        <xdr:cNvPicPr>
          <a:picLocks noChangeAspect="1"/>
        </xdr:cNvPicPr>
      </xdr:nvPicPr>
      <xdr:blipFill>
        <a:blip xmlns:r="http://schemas.openxmlformats.org/officeDocument/2006/relationships" r:embed="rId4"/>
        <a:stretch>
          <a:fillRect/>
        </a:stretch>
      </xdr:blipFill>
      <xdr:spPr>
        <a:xfrm>
          <a:off x="85725" y="7886700"/>
          <a:ext cx="8467725" cy="2186305"/>
        </a:xfrm>
        <a:prstGeom prst="rect">
          <a:avLst/>
        </a:prstGeom>
      </xdr:spPr>
    </xdr:pic>
    <xdr:clientData/>
  </xdr:twoCellAnchor>
  <xdr:twoCellAnchor editAs="oneCell">
    <xdr:from>
      <xdr:col>11</xdr:col>
      <xdr:colOff>0</xdr:colOff>
      <xdr:row>4</xdr:row>
      <xdr:rowOff>0</xdr:rowOff>
    </xdr:from>
    <xdr:to>
      <xdr:col>11</xdr:col>
      <xdr:colOff>304800</xdr:colOff>
      <xdr:row>5</xdr:row>
      <xdr:rowOff>55245</xdr:rowOff>
    </xdr:to>
    <xdr:sp macro="" textlink="">
      <xdr:nvSpPr>
        <xdr:cNvPr id="1025" name="AutoShape 1">
          <a:extLst>
            <a:ext uri="{FF2B5EF4-FFF2-40B4-BE49-F238E27FC236}">
              <a16:creationId xmlns:a16="http://schemas.microsoft.com/office/drawing/2014/main" id="{A1015FF6-4510-34E5-0925-16737655B13F}"/>
            </a:ext>
          </a:extLst>
        </xdr:cNvPr>
        <xdr:cNvSpPr>
          <a:spLocks noChangeAspect="1" noChangeArrowheads="1"/>
        </xdr:cNvSpPr>
      </xdr:nvSpPr>
      <xdr:spPr bwMode="auto">
        <a:xfrm>
          <a:off x="106108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xdr:row>
      <xdr:rowOff>0</xdr:rowOff>
    </xdr:from>
    <xdr:to>
      <xdr:col>11</xdr:col>
      <xdr:colOff>304800</xdr:colOff>
      <xdr:row>7</xdr:row>
      <xdr:rowOff>55245</xdr:rowOff>
    </xdr:to>
    <xdr:sp macro="" textlink="">
      <xdr:nvSpPr>
        <xdr:cNvPr id="1026" name="AutoShape 2">
          <a:extLst>
            <a:ext uri="{FF2B5EF4-FFF2-40B4-BE49-F238E27FC236}">
              <a16:creationId xmlns:a16="http://schemas.microsoft.com/office/drawing/2014/main" id="{DE66BDD0-E479-1A8A-CCB3-5A4A9ECE2D9F}"/>
            </a:ext>
          </a:extLst>
        </xdr:cNvPr>
        <xdr:cNvSpPr>
          <a:spLocks noChangeAspect="1" noChangeArrowheads="1"/>
        </xdr:cNvSpPr>
      </xdr:nvSpPr>
      <xdr:spPr bwMode="auto">
        <a:xfrm>
          <a:off x="10610850" y="138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180976</xdr:colOff>
      <xdr:row>12</xdr:row>
      <xdr:rowOff>140509</xdr:rowOff>
    </xdr:from>
    <xdr:to>
      <xdr:col>7</xdr:col>
      <xdr:colOff>647701</xdr:colOff>
      <xdr:row>26</xdr:row>
      <xdr:rowOff>55624</xdr:rowOff>
    </xdr:to>
    <xdr:pic>
      <xdr:nvPicPr>
        <xdr:cNvPr id="2" name="Picture 1">
          <a:extLst>
            <a:ext uri="{FF2B5EF4-FFF2-40B4-BE49-F238E27FC236}">
              <a16:creationId xmlns:a16="http://schemas.microsoft.com/office/drawing/2014/main" id="{08A6D425-9B9C-A5C3-EC40-F5EEFA9FDEE6}"/>
            </a:ext>
          </a:extLst>
        </xdr:cNvPr>
        <xdr:cNvPicPr>
          <a:picLocks noChangeAspect="1"/>
        </xdr:cNvPicPr>
      </xdr:nvPicPr>
      <xdr:blipFill>
        <a:blip xmlns:r="http://schemas.openxmlformats.org/officeDocument/2006/relationships" r:embed="rId5"/>
        <a:stretch>
          <a:fillRect/>
        </a:stretch>
      </xdr:blipFill>
      <xdr:spPr>
        <a:xfrm>
          <a:off x="6343651" y="2550334"/>
          <a:ext cx="1847850" cy="2307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752474</xdr:colOff>
      <xdr:row>2</xdr:row>
      <xdr:rowOff>207130</xdr:rowOff>
    </xdr:to>
    <xdr:pic>
      <xdr:nvPicPr>
        <xdr:cNvPr id="8" name="Picture 7">
          <a:extLst>
            <a:ext uri="{FF2B5EF4-FFF2-40B4-BE49-F238E27FC236}">
              <a16:creationId xmlns:a16="http://schemas.microsoft.com/office/drawing/2014/main" id="{39AEEA77-FD15-4813-B60E-E45F2CF80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38100"/>
          <a:ext cx="1847849" cy="664330"/>
        </a:xfrm>
        <a:prstGeom prst="rect">
          <a:avLst/>
        </a:prstGeom>
      </xdr:spPr>
    </xdr:pic>
    <xdr:clientData/>
  </xdr:twoCellAnchor>
  <xdr:twoCellAnchor editAs="oneCell">
    <xdr:from>
      <xdr:col>3</xdr:col>
      <xdr:colOff>219075</xdr:colOff>
      <xdr:row>10</xdr:row>
      <xdr:rowOff>0</xdr:rowOff>
    </xdr:from>
    <xdr:to>
      <xdr:col>7</xdr:col>
      <xdr:colOff>9525</xdr:colOff>
      <xdr:row>27</xdr:row>
      <xdr:rowOff>84852</xdr:rowOff>
    </xdr:to>
    <xdr:pic>
      <xdr:nvPicPr>
        <xdr:cNvPr id="12" name="Picture 1">
          <a:extLst>
            <a:ext uri="{FF2B5EF4-FFF2-40B4-BE49-F238E27FC236}">
              <a16:creationId xmlns:a16="http://schemas.microsoft.com/office/drawing/2014/main" id="{2DCD5ED5-B5BE-47EC-8DB0-30EEBCE0CA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66950" y="2085975"/>
          <a:ext cx="5257800" cy="3199527"/>
        </a:xfrm>
        <a:prstGeom prst="rect">
          <a:avLst/>
        </a:prstGeom>
        <a:noFill/>
        <a:ln w="1">
          <a:noFill/>
          <a:miter lim="800000"/>
          <a:headEnd/>
          <a:tailEnd type="none" w="med" len="med"/>
        </a:ln>
        <a:effectLst/>
      </xdr:spPr>
    </xdr:pic>
    <xdr:clientData/>
  </xdr:twoCellAnchor>
  <xdr:twoCellAnchor editAs="oneCell">
    <xdr:from>
      <xdr:col>1</xdr:col>
      <xdr:colOff>190500</xdr:colOff>
      <xdr:row>31</xdr:row>
      <xdr:rowOff>28575</xdr:rowOff>
    </xdr:from>
    <xdr:to>
      <xdr:col>3</xdr:col>
      <xdr:colOff>657225</xdr:colOff>
      <xdr:row>45</xdr:row>
      <xdr:rowOff>41969</xdr:rowOff>
    </xdr:to>
    <xdr:pic>
      <xdr:nvPicPr>
        <xdr:cNvPr id="13" name="Picture 12">
          <a:extLst>
            <a:ext uri="{FF2B5EF4-FFF2-40B4-BE49-F238E27FC236}">
              <a16:creationId xmlns:a16="http://schemas.microsoft.com/office/drawing/2014/main" id="{8ED33A58-8D9C-E31B-23C1-518A13B1A0DC}"/>
            </a:ext>
          </a:extLst>
        </xdr:cNvPr>
        <xdr:cNvPicPr>
          <a:picLocks noChangeAspect="1"/>
        </xdr:cNvPicPr>
      </xdr:nvPicPr>
      <xdr:blipFill>
        <a:blip xmlns:r="http://schemas.openxmlformats.org/officeDocument/2006/relationships" r:embed="rId3"/>
        <a:stretch>
          <a:fillRect/>
        </a:stretch>
      </xdr:blipFill>
      <xdr:spPr>
        <a:xfrm>
          <a:off x="276225" y="5029200"/>
          <a:ext cx="2428875" cy="2251769"/>
        </a:xfrm>
        <a:prstGeom prst="rect">
          <a:avLst/>
        </a:prstGeom>
      </xdr:spPr>
    </xdr:pic>
    <xdr:clientData/>
  </xdr:twoCellAnchor>
  <xdr:twoCellAnchor editAs="oneCell">
    <xdr:from>
      <xdr:col>1</xdr:col>
      <xdr:colOff>66675</xdr:colOff>
      <xdr:row>55</xdr:row>
      <xdr:rowOff>19050</xdr:rowOff>
    </xdr:from>
    <xdr:to>
      <xdr:col>3</xdr:col>
      <xdr:colOff>811606</xdr:colOff>
      <xdr:row>76</xdr:row>
      <xdr:rowOff>124379</xdr:rowOff>
    </xdr:to>
    <xdr:pic>
      <xdr:nvPicPr>
        <xdr:cNvPr id="14" name="Picture 13">
          <a:extLst>
            <a:ext uri="{FF2B5EF4-FFF2-40B4-BE49-F238E27FC236}">
              <a16:creationId xmlns:a16="http://schemas.microsoft.com/office/drawing/2014/main" id="{B043DFA1-68E4-7D12-B81E-BACA0AD51C0D}"/>
            </a:ext>
          </a:extLst>
        </xdr:cNvPr>
        <xdr:cNvPicPr>
          <a:picLocks noChangeAspect="1"/>
        </xdr:cNvPicPr>
      </xdr:nvPicPr>
      <xdr:blipFill>
        <a:blip xmlns:r="http://schemas.openxmlformats.org/officeDocument/2006/relationships" r:embed="rId4"/>
        <a:stretch>
          <a:fillRect/>
        </a:stretch>
      </xdr:blipFill>
      <xdr:spPr>
        <a:xfrm>
          <a:off x="152400" y="7877175"/>
          <a:ext cx="2707081" cy="3505754"/>
        </a:xfrm>
        <a:prstGeom prst="rect">
          <a:avLst/>
        </a:prstGeom>
      </xdr:spPr>
    </xdr:pic>
    <xdr:clientData/>
  </xdr:twoCellAnchor>
  <xdr:twoCellAnchor editAs="oneCell">
    <xdr:from>
      <xdr:col>3</xdr:col>
      <xdr:colOff>95251</xdr:colOff>
      <xdr:row>3</xdr:row>
      <xdr:rowOff>57150</xdr:rowOff>
    </xdr:from>
    <xdr:to>
      <xdr:col>6</xdr:col>
      <xdr:colOff>1323976</xdr:colOff>
      <xdr:row>7</xdr:row>
      <xdr:rowOff>206069</xdr:rowOff>
    </xdr:to>
    <xdr:pic>
      <xdr:nvPicPr>
        <xdr:cNvPr id="15" name="Picture 14">
          <a:extLst>
            <a:ext uri="{FF2B5EF4-FFF2-40B4-BE49-F238E27FC236}">
              <a16:creationId xmlns:a16="http://schemas.microsoft.com/office/drawing/2014/main" id="{06D6A063-D17A-FDB3-2174-775EAECCF7F9}"/>
            </a:ext>
          </a:extLst>
        </xdr:cNvPr>
        <xdr:cNvPicPr>
          <a:picLocks noChangeAspect="1"/>
        </xdr:cNvPicPr>
      </xdr:nvPicPr>
      <xdr:blipFill>
        <a:blip xmlns:r="http://schemas.openxmlformats.org/officeDocument/2006/relationships" r:embed="rId5"/>
        <a:stretch>
          <a:fillRect/>
        </a:stretch>
      </xdr:blipFill>
      <xdr:spPr>
        <a:xfrm>
          <a:off x="2143126" y="800100"/>
          <a:ext cx="5314950" cy="1025219"/>
        </a:xfrm>
        <a:prstGeom prst="rect">
          <a:avLst/>
        </a:prstGeom>
      </xdr:spPr>
    </xdr:pic>
    <xdr:clientData/>
  </xdr:twoCellAnchor>
  <xdr:twoCellAnchor editAs="oneCell">
    <xdr:from>
      <xdr:col>5</xdr:col>
      <xdr:colOff>1276350</xdr:colOff>
      <xdr:row>29</xdr:row>
      <xdr:rowOff>161925</xdr:rowOff>
    </xdr:from>
    <xdr:to>
      <xdr:col>8</xdr:col>
      <xdr:colOff>781050</xdr:colOff>
      <xdr:row>37</xdr:row>
      <xdr:rowOff>10835</xdr:rowOff>
    </xdr:to>
    <xdr:pic>
      <xdr:nvPicPr>
        <xdr:cNvPr id="16" name="Picture 15">
          <a:extLst>
            <a:ext uri="{FF2B5EF4-FFF2-40B4-BE49-F238E27FC236}">
              <a16:creationId xmlns:a16="http://schemas.microsoft.com/office/drawing/2014/main" id="{E5157453-E1E8-8208-2098-F63AE1BF7230}"/>
            </a:ext>
          </a:extLst>
        </xdr:cNvPr>
        <xdr:cNvPicPr>
          <a:picLocks noChangeAspect="1"/>
        </xdr:cNvPicPr>
      </xdr:nvPicPr>
      <xdr:blipFill>
        <a:blip xmlns:r="http://schemas.openxmlformats.org/officeDocument/2006/relationships" r:embed="rId6"/>
        <a:stretch>
          <a:fillRect/>
        </a:stretch>
      </xdr:blipFill>
      <xdr:spPr>
        <a:xfrm>
          <a:off x="4676775" y="4810125"/>
          <a:ext cx="3648075" cy="1172885"/>
        </a:xfrm>
        <a:prstGeom prst="rect">
          <a:avLst/>
        </a:prstGeom>
      </xdr:spPr>
    </xdr:pic>
    <xdr:clientData/>
  </xdr:twoCellAnchor>
  <xdr:twoCellAnchor editAs="oneCell">
    <xdr:from>
      <xdr:col>4</xdr:col>
      <xdr:colOff>360695</xdr:colOff>
      <xdr:row>55</xdr:row>
      <xdr:rowOff>19050</xdr:rowOff>
    </xdr:from>
    <xdr:to>
      <xdr:col>8</xdr:col>
      <xdr:colOff>1098111</xdr:colOff>
      <xdr:row>79</xdr:row>
      <xdr:rowOff>152400</xdr:rowOff>
    </xdr:to>
    <xdr:pic>
      <xdr:nvPicPr>
        <xdr:cNvPr id="17" name="Picture 16">
          <a:extLst>
            <a:ext uri="{FF2B5EF4-FFF2-40B4-BE49-F238E27FC236}">
              <a16:creationId xmlns:a16="http://schemas.microsoft.com/office/drawing/2014/main" id="{2F55EC28-EE85-E56C-18FD-82B15A63DE13}"/>
            </a:ext>
          </a:extLst>
        </xdr:cNvPr>
        <xdr:cNvPicPr>
          <a:picLocks noChangeAspect="1"/>
        </xdr:cNvPicPr>
      </xdr:nvPicPr>
      <xdr:blipFill>
        <a:blip xmlns:r="http://schemas.openxmlformats.org/officeDocument/2006/relationships" r:embed="rId7"/>
        <a:stretch>
          <a:fillRect/>
        </a:stretch>
      </xdr:blipFill>
      <xdr:spPr>
        <a:xfrm>
          <a:off x="3761120" y="7877175"/>
          <a:ext cx="6233341" cy="4019550"/>
        </a:xfrm>
        <a:prstGeom prst="rect">
          <a:avLst/>
        </a:prstGeom>
      </xdr:spPr>
    </xdr:pic>
    <xdr:clientData/>
  </xdr:twoCellAnchor>
  <xdr:twoCellAnchor editAs="oneCell">
    <xdr:from>
      <xdr:col>1</xdr:col>
      <xdr:colOff>9526</xdr:colOff>
      <xdr:row>46</xdr:row>
      <xdr:rowOff>57149</xdr:rowOff>
    </xdr:from>
    <xdr:to>
      <xdr:col>5</xdr:col>
      <xdr:colOff>718928</xdr:colOff>
      <xdr:row>51</xdr:row>
      <xdr:rowOff>133350</xdr:rowOff>
    </xdr:to>
    <xdr:pic>
      <xdr:nvPicPr>
        <xdr:cNvPr id="18" name="Picture 17">
          <a:extLst>
            <a:ext uri="{FF2B5EF4-FFF2-40B4-BE49-F238E27FC236}">
              <a16:creationId xmlns:a16="http://schemas.microsoft.com/office/drawing/2014/main" id="{A3F07EAA-4FF5-8D1C-E95D-07A60B449659}"/>
            </a:ext>
          </a:extLst>
        </xdr:cNvPr>
        <xdr:cNvPicPr>
          <a:picLocks noChangeAspect="1"/>
        </xdr:cNvPicPr>
      </xdr:nvPicPr>
      <xdr:blipFill>
        <a:blip xmlns:r="http://schemas.openxmlformats.org/officeDocument/2006/relationships" r:embed="rId8"/>
        <a:stretch>
          <a:fillRect/>
        </a:stretch>
      </xdr:blipFill>
      <xdr:spPr>
        <a:xfrm>
          <a:off x="95251" y="7419974"/>
          <a:ext cx="5376652" cy="695326"/>
        </a:xfrm>
        <a:prstGeom prst="rect">
          <a:avLst/>
        </a:prstGeom>
      </xdr:spPr>
    </xdr:pic>
    <xdr:clientData/>
  </xdr:twoCellAnchor>
  <xdr:twoCellAnchor editAs="oneCell">
    <xdr:from>
      <xdr:col>1</xdr:col>
      <xdr:colOff>19051</xdr:colOff>
      <xdr:row>77</xdr:row>
      <xdr:rowOff>38101</xdr:rowOff>
    </xdr:from>
    <xdr:to>
      <xdr:col>4</xdr:col>
      <xdr:colOff>87975</xdr:colOff>
      <xdr:row>81</xdr:row>
      <xdr:rowOff>114301</xdr:rowOff>
    </xdr:to>
    <xdr:pic>
      <xdr:nvPicPr>
        <xdr:cNvPr id="20" name="Picture 19">
          <a:extLst>
            <a:ext uri="{FF2B5EF4-FFF2-40B4-BE49-F238E27FC236}">
              <a16:creationId xmlns:a16="http://schemas.microsoft.com/office/drawing/2014/main" id="{0ED6B9FF-E4E1-ECE1-A47E-72E1A40318F5}"/>
            </a:ext>
          </a:extLst>
        </xdr:cNvPr>
        <xdr:cNvPicPr>
          <a:picLocks noChangeAspect="1"/>
        </xdr:cNvPicPr>
      </xdr:nvPicPr>
      <xdr:blipFill>
        <a:blip xmlns:r="http://schemas.openxmlformats.org/officeDocument/2006/relationships" r:embed="rId9"/>
        <a:stretch>
          <a:fillRect/>
        </a:stretch>
      </xdr:blipFill>
      <xdr:spPr>
        <a:xfrm>
          <a:off x="104776" y="11458576"/>
          <a:ext cx="3383624" cy="723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8"/>
  <sheetViews>
    <sheetView showGridLines="0" tabSelected="1" view="pageBreakPreview" topLeftCell="A3" zoomScaleNormal="100" zoomScaleSheetLayoutView="100" workbookViewId="0">
      <selection activeCell="M15" sqref="M15"/>
    </sheetView>
  </sheetViews>
  <sheetFormatPr defaultColWidth="9.109375" defaultRowHeight="13.8"/>
  <cols>
    <col min="1" max="1" width="1.33203125" style="1" customWidth="1"/>
    <col min="2" max="2" width="16.6640625" style="1" customWidth="1"/>
    <col min="3" max="3" width="12.6640625" style="1" customWidth="1"/>
    <col min="4" max="4" width="20.33203125" style="1" customWidth="1"/>
    <col min="5" max="7" width="20.6640625" style="1" customWidth="1"/>
    <col min="8" max="8" width="17" style="1" customWidth="1"/>
    <col min="9" max="9" width="10.6640625" style="1" customWidth="1"/>
    <col min="10" max="10" width="9.109375" style="1"/>
    <col min="11" max="11" width="9.109375" style="1" customWidth="1"/>
    <col min="12" max="16384" width="9.109375" style="1"/>
  </cols>
  <sheetData>
    <row r="1" spans="1:12">
      <c r="D1" s="2"/>
      <c r="E1" s="2"/>
      <c r="F1" s="2"/>
      <c r="G1" s="2"/>
    </row>
    <row r="2" spans="1:12" ht="26.25" customHeight="1">
      <c r="D2" s="2"/>
      <c r="E2" s="2"/>
      <c r="F2" s="2"/>
      <c r="G2" s="2"/>
      <c r="H2" s="3" t="s">
        <v>2</v>
      </c>
    </row>
    <row r="3" spans="1:12" ht="18.600000000000001" thickBot="1">
      <c r="A3" s="6"/>
      <c r="B3" s="6"/>
      <c r="C3" s="6"/>
      <c r="D3" s="6"/>
      <c r="E3" s="6"/>
      <c r="F3" s="6"/>
      <c r="G3" s="6"/>
      <c r="H3" s="7" t="s">
        <v>97</v>
      </c>
    </row>
    <row r="5" spans="1:12" ht="18.75" customHeight="1">
      <c r="B5" s="4" t="s">
        <v>8</v>
      </c>
      <c r="C5" s="28"/>
      <c r="D5" s="28"/>
      <c r="F5" s="4" t="s">
        <v>12</v>
      </c>
      <c r="G5" s="28"/>
      <c r="H5" s="28"/>
      <c r="L5"/>
    </row>
    <row r="6" spans="1:12" ht="18.75" customHeight="1">
      <c r="B6" s="5" t="s">
        <v>9</v>
      </c>
      <c r="C6" s="29"/>
      <c r="D6" s="29"/>
      <c r="F6" s="5" t="s">
        <v>3</v>
      </c>
      <c r="G6" s="28"/>
      <c r="H6" s="28"/>
    </row>
    <row r="7" spans="1:12" ht="18.75" customHeight="1">
      <c r="B7" s="5" t="s">
        <v>10</v>
      </c>
      <c r="C7" s="29"/>
      <c r="D7" s="29"/>
      <c r="F7" s="5" t="s">
        <v>4</v>
      </c>
      <c r="G7" s="28"/>
      <c r="H7" s="29"/>
      <c r="L7"/>
    </row>
    <row r="8" spans="1:12" ht="18.75" customHeight="1">
      <c r="B8" s="5" t="s">
        <v>11</v>
      </c>
      <c r="C8" s="29"/>
      <c r="D8" s="29"/>
      <c r="F8" s="5" t="s">
        <v>5</v>
      </c>
      <c r="G8" s="28"/>
      <c r="H8" s="29"/>
    </row>
    <row r="9" spans="1:12" ht="5.25" customHeight="1"/>
    <row r="11" spans="1:12">
      <c r="B11" s="9" t="s">
        <v>0</v>
      </c>
      <c r="C11" s="10"/>
      <c r="D11" s="10"/>
      <c r="E11" s="10"/>
      <c r="F11" s="10"/>
      <c r="G11" s="10"/>
      <c r="H11" s="10"/>
      <c r="I11" s="27"/>
    </row>
    <row r="12" spans="1:12">
      <c r="B12" s="8"/>
    </row>
    <row r="13" spans="1:12" ht="14.4">
      <c r="B13" s="8"/>
      <c r="K13" s="32"/>
    </row>
    <row r="14" spans="1:12" ht="14.4">
      <c r="B14" s="8"/>
      <c r="K14" s="32"/>
    </row>
    <row r="15" spans="1:12">
      <c r="B15" s="8"/>
    </row>
    <row r="16" spans="1:12">
      <c r="B16" s="8"/>
    </row>
    <row r="17" spans="2:7">
      <c r="B17" s="8"/>
    </row>
    <row r="18" spans="2:7">
      <c r="B18" s="8"/>
    </row>
    <row r="19" spans="2:7">
      <c r="B19" s="8"/>
    </row>
    <row r="20" spans="2:7" ht="17.25" customHeight="1">
      <c r="B20" s="8"/>
    </row>
    <row r="21" spans="2:7" ht="11.4" customHeight="1"/>
    <row r="23" spans="2:7" ht="15.75" customHeight="1">
      <c r="B23" s="2" t="s">
        <v>6</v>
      </c>
    </row>
    <row r="26" spans="2:7">
      <c r="B26" s="2" t="s">
        <v>7</v>
      </c>
    </row>
    <row r="27" spans="2:7">
      <c r="B27" s="8"/>
    </row>
    <row r="28" spans="2:7" ht="16.5" customHeight="1"/>
    <row r="29" spans="2:7" ht="12.75" customHeight="1">
      <c r="B29" s="12"/>
      <c r="C29" s="13"/>
      <c r="D29" s="139" t="s">
        <v>1</v>
      </c>
      <c r="E29" s="140"/>
      <c r="F29" s="140"/>
      <c r="G29" s="141"/>
    </row>
    <row r="30" spans="2:7" ht="12.75" customHeight="1">
      <c r="B30" s="14"/>
      <c r="C30" s="15"/>
      <c r="D30" s="31" t="s">
        <v>147</v>
      </c>
      <c r="E30" s="31" t="s">
        <v>158</v>
      </c>
      <c r="F30" s="31" t="s">
        <v>169</v>
      </c>
      <c r="G30" s="31" t="s">
        <v>167</v>
      </c>
    </row>
    <row r="31" spans="2:7" ht="13.5" customHeight="1">
      <c r="B31" s="24" t="s">
        <v>115</v>
      </c>
      <c r="C31" s="25"/>
      <c r="D31" s="26" t="str">
        <f>IFERROR(VLOOKUP(D30,Data!$B$3:$AB$26,26,FALSE),"")</f>
        <v>Hot water coil with pump</v>
      </c>
      <c r="E31" s="26" t="str">
        <f>IFERROR(VLOOKUP(E30,Data!$B$3:$AB$26,26,FALSE),"")</f>
        <v>Hot water coil</v>
      </c>
      <c r="F31" s="26" t="str">
        <f>IFERROR(VLOOKUP(F30,Data!$B$3:$AB$26,26,FALSE),"")</f>
        <v>No hot water coil</v>
      </c>
      <c r="G31" s="99" t="str">
        <f>IFERROR(VLOOKUP(G30,Data!$B$3:$AB$26,26,FALSE),"")</f>
        <v>No hot water coil</v>
      </c>
    </row>
    <row r="32" spans="2:7" ht="13.5" customHeight="1">
      <c r="B32" s="24" t="s">
        <v>124</v>
      </c>
      <c r="C32" s="25"/>
      <c r="D32" s="34" t="str">
        <f>IFERROR(VLOOKUP(D30,Data!$B$3:$AB$26,27,FALSE),"")</f>
        <v>3 row hot water coil</v>
      </c>
      <c r="E32" s="34" t="str">
        <f>IFERROR(VLOOKUP(E30,Data!$B$3:$AB$26,27,FALSE),"")</f>
        <v>4 row hot water coil</v>
      </c>
      <c r="F32" s="34" t="str">
        <f>IFERROR(VLOOKUP(F30,Data!$B$3:$AB$26,27,FALSE),"")</f>
        <v>No heat</v>
      </c>
      <c r="G32" s="100" t="str">
        <f>IFERROR(VLOOKUP(G30,Data!$B$3:$AB$26,27,FALSE),"")</f>
        <v>No heat</v>
      </c>
    </row>
    <row r="33" spans="2:7" ht="12.75" customHeight="1">
      <c r="B33" s="142" t="s">
        <v>80</v>
      </c>
      <c r="C33" s="20" t="s">
        <v>79</v>
      </c>
      <c r="D33" s="30" t="str">
        <f>IFERROR(VLOOKUP(D30,Data!$B$3:$AB$26,3,FALSE),"")</f>
        <v>3-speed PSC motor</v>
      </c>
      <c r="E33" s="30" t="str">
        <f>IFERROR(VLOOKUP(E30,Data!$B$3:$AB$26,3,FALSE),"")</f>
        <v>3-speed PSC motor</v>
      </c>
      <c r="F33" s="30" t="str">
        <f>IFERROR(VLOOKUP(F30,Data!$B$3:$AB$26,3,FALSE),"")</f>
        <v>5-speed ECM motor</v>
      </c>
      <c r="G33" s="101" t="str">
        <f>IFERROR(VLOOKUP(G30,Data!$B$3:$AB$26,3,FALSE),"")</f>
        <v>5-speed ECM motor</v>
      </c>
    </row>
    <row r="34" spans="2:7" ht="12.75" customHeight="1">
      <c r="B34" s="143"/>
      <c r="C34" s="87" t="s">
        <v>16</v>
      </c>
      <c r="D34" s="88" t="str">
        <f>IFERROR(VLOOKUP(D30,Data!$B$3:$AB$26,14,FALSE),"")</f>
        <v>1/3</v>
      </c>
      <c r="E34" s="88" t="str">
        <f>IFERROR(VLOOKUP(E30,Data!$B$3:$AB$26,14,FALSE),"")</f>
        <v>1/2</v>
      </c>
      <c r="F34" s="88" t="str">
        <f>IFERROR(VLOOKUP(F30,Data!$B$3:$AB$26,14,FALSE),"")</f>
        <v>3/4</v>
      </c>
      <c r="G34" s="102" t="str">
        <f>IFERROR(VLOOKUP(G30,Data!$B$3:$AB$26,14,FALSE),"")</f>
        <v>1/3</v>
      </c>
    </row>
    <row r="35" spans="2:7">
      <c r="B35" s="144"/>
      <c r="C35" s="21" t="s">
        <v>96</v>
      </c>
      <c r="D35" s="23">
        <f>IFERROR(VLOOKUP(D30,Data!$B$3:$AB$26,15,FALSE),"")</f>
        <v>5.3</v>
      </c>
      <c r="E35" s="23">
        <f>IFERROR(VLOOKUP(E30,Data!$B$3:$AB$26,15,FALSE),"")</f>
        <v>7.1</v>
      </c>
      <c r="F35" s="23">
        <f>IFERROR(VLOOKUP(F30,Data!$B$3:$AB$26,15,FALSE),"")</f>
        <v>6</v>
      </c>
      <c r="G35" s="103">
        <f>IFERROR(VLOOKUP(G30,Data!$B$3:$AB$26,15,FALSE),"")</f>
        <v>2.8</v>
      </c>
    </row>
    <row r="36" spans="2:7">
      <c r="B36" s="17" t="s">
        <v>18</v>
      </c>
      <c r="C36" s="22"/>
      <c r="D36" s="23">
        <f>IFERROR(VLOOKUP(D30,Data!$B$3:$AB$26,16,FALSE),"")</f>
        <v>800</v>
      </c>
      <c r="E36" s="23">
        <f>IFERROR(VLOOKUP(E30,Data!$B$3:$AB$26,16,FALSE),"")</f>
        <v>1200</v>
      </c>
      <c r="F36" s="23">
        <f>IFERROR(VLOOKUP(F30,Data!$B$3:$AB$26,16,FALSE),"")</f>
        <v>1600</v>
      </c>
      <c r="G36" s="103">
        <f>IFERROR(VLOOKUP(G30,Data!$B$3:$AB$26,16,FALSE),"")</f>
        <v>800</v>
      </c>
    </row>
    <row r="37" spans="2:7">
      <c r="B37" s="16" t="s">
        <v>21</v>
      </c>
      <c r="C37" s="19"/>
      <c r="D37" s="11">
        <f>IFERROR(VLOOKUP(D30,Data!$B$3:$AB$26,17,FALSE),"")</f>
        <v>66</v>
      </c>
      <c r="E37" s="11">
        <f>IFERROR(VLOOKUP(E30,Data!$B$3:$AB$26,17,FALSE),"")</f>
        <v>66</v>
      </c>
      <c r="F37" s="11">
        <f>IFERROR(VLOOKUP(F30,Data!$B$3:$AB$26,17,FALSE),"")</f>
        <v>74</v>
      </c>
      <c r="G37" s="100">
        <f>IFERROR(VLOOKUP(G30,Data!$B$3:$AB$26,17,FALSE),"")</f>
        <v>69</v>
      </c>
    </row>
    <row r="38" spans="2:7" ht="13.5" customHeight="1">
      <c r="B38" s="17" t="s">
        <v>13</v>
      </c>
      <c r="C38" s="81"/>
      <c r="D38" s="82" t="str">
        <f>IFERROR(VLOOKUP(D30,Data!$B$3:$AB$26,18,FALSE),"")</f>
        <v>120 V, 60 Hz, 1 Ph</v>
      </c>
      <c r="E38" s="82" t="str">
        <f>IFERROR(VLOOKUP(E30,Data!$B$3:$AB$26,18,FALSE),"")</f>
        <v>120 V, 60 Hz, 1 Ph</v>
      </c>
      <c r="F38" s="82" t="str">
        <f>IFERROR(VLOOKUP(F30,Data!$B$3:$AB$26,18,FALSE),"")</f>
        <v>208/240 V, 60 Hz, 1 Ph</v>
      </c>
      <c r="G38" s="104" t="str">
        <f>IFERROR(VLOOKUP(G30,Data!$B$3:$AB$26,18,FALSE),"")</f>
        <v>208/240 V, 60 Hz, 1 Ph</v>
      </c>
    </row>
    <row r="39" spans="2:7" ht="13.5" customHeight="1">
      <c r="B39" s="17" t="s">
        <v>14</v>
      </c>
      <c r="C39" s="22"/>
      <c r="D39" s="82" t="str">
        <f>IFERROR(VLOOKUP(D30,Data!$B$3:$AB$26,19,FALSE),"")</f>
        <v>10 kW</v>
      </c>
      <c r="E39" s="82" t="str">
        <f>IFERROR(VLOOKUP(E30,Data!$B$3:$AB$26,19,FALSE),"")</f>
        <v>15 kW</v>
      </c>
      <c r="F39" s="82" t="str">
        <f>IFERROR(VLOOKUP(F30,Data!$B$3:$AB$26,19,FALSE),"")</f>
        <v>20 kW</v>
      </c>
      <c r="G39" s="104" t="str">
        <f>IFERROR(VLOOKUP(G30,Data!$B$3:$AB$26,19,FALSE),"")</f>
        <v>10 kW</v>
      </c>
    </row>
    <row r="40" spans="2:7" ht="13.5" customHeight="1">
      <c r="B40" s="83" t="s">
        <v>15</v>
      </c>
      <c r="C40" s="84"/>
      <c r="D40" s="85" t="str">
        <f>IFERROR(VLOOKUP(D30,Data!$B$3:$AB$26,20,FALSE),"")</f>
        <v>40 VA, Class 2</v>
      </c>
      <c r="E40" s="85" t="str">
        <f>IFERROR(VLOOKUP(E30,Data!$B$3:$AB$26,20,FALSE),"")</f>
        <v>40 VA, Class 2</v>
      </c>
      <c r="F40" s="85" t="str">
        <f>IFERROR(VLOOKUP(F30,Data!$B$3:$AB$26,20,FALSE),"")</f>
        <v>40 VA, Class 2</v>
      </c>
      <c r="G40" s="105" t="str">
        <f>IFERROR(VLOOKUP(G30,Data!$B$3:$AB$26,20,FALSE),"")</f>
        <v>40 VA, Class 2</v>
      </c>
    </row>
    <row r="41" spans="2:7" ht="13.5" customHeight="1">
      <c r="B41" s="17" t="s">
        <v>177</v>
      </c>
      <c r="C41" s="22"/>
      <c r="D41" s="82" t="str">
        <f>IFERROR(VLOOKUP(D30,Data!$B$3:$AB$26,24,FALSE),"")</f>
        <v>7/8"</v>
      </c>
      <c r="E41" s="82" t="str">
        <f>IFERROR(VLOOKUP(E30,Data!$B$3:$AB$26,24,FALSE),"")</f>
        <v>7/8"</v>
      </c>
      <c r="F41" s="82" t="str">
        <f>IFERROR(VLOOKUP(F30,Data!$B$3:$AB$26,24,FALSE),"")</f>
        <v>7/8"</v>
      </c>
      <c r="G41" s="104" t="str">
        <f>IFERROR(VLOOKUP(G30,Data!$B$3:$AB$26,24,FALSE),"")</f>
        <v>7/8"</v>
      </c>
    </row>
    <row r="42" spans="2:7" ht="13.5" customHeight="1">
      <c r="B42" s="17" t="s">
        <v>178</v>
      </c>
      <c r="C42" s="22"/>
      <c r="D42" s="82">
        <f>IFERROR(VLOOKUP(D30,Data!$B$3:$AB$26,25,FALSE),"")</f>
        <v>0.52</v>
      </c>
      <c r="E42" s="82">
        <f>IFERROR(VLOOKUP(E30,Data!$B$3:$AB$26,25,FALSE),"")</f>
        <v>0.52</v>
      </c>
      <c r="F42" s="82">
        <f>IFERROR(VLOOKUP(F30,Data!$B$3:$AB$26,25,FALSE),"")</f>
        <v>0.52</v>
      </c>
      <c r="G42" s="104">
        <f>IFERROR(VLOOKUP(G30,Data!$B$3:$AB$26,25,FALSE),"")</f>
        <v>0.52</v>
      </c>
    </row>
    <row r="43" spans="2:7">
      <c r="B43" s="2"/>
    </row>
    <row r="44" spans="2:7">
      <c r="E44" s="2" t="s">
        <v>128</v>
      </c>
    </row>
    <row r="45" spans="2:7" ht="9.9" customHeight="1"/>
    <row r="46" spans="2:7" ht="9.9" customHeight="1">
      <c r="B46" s="8"/>
    </row>
    <row r="47" spans="2:7" ht="9.9" customHeight="1">
      <c r="B47" s="8"/>
    </row>
    <row r="50" spans="4:7">
      <c r="D50" s="2"/>
      <c r="F50" s="145"/>
      <c r="G50" s="145"/>
    </row>
    <row r="67" spans="1:8" ht="3.75" customHeight="1"/>
    <row r="68" spans="1:8">
      <c r="A68" s="18"/>
      <c r="B68" s="18"/>
      <c r="C68" s="18"/>
      <c r="D68" s="18"/>
      <c r="E68" s="18"/>
      <c r="F68" s="18"/>
      <c r="G68" s="18"/>
      <c r="H68" s="18"/>
    </row>
  </sheetData>
  <sheetProtection algorithmName="SHA-512" hashValue="SVgW5hR5JjpEk27HQWByaoa+EfMlALMRiz0umTI7ywws6nGD65IT29a9k49nMfYOpeumDuyr2mDo0qsrum2qBQ==" saltValue="VPElRo1VbZLFIO6HpmrSMw==" spinCount="100000" sheet="1" objects="1" scenarios="1"/>
  <protectedRanges>
    <protectedRange sqref="D30:G30" name="RngModels"/>
  </protectedRanges>
  <mergeCells count="3">
    <mergeCell ref="D29:G29"/>
    <mergeCell ref="B33:B35"/>
    <mergeCell ref="F50:G50"/>
  </mergeCells>
  <printOptions horizontalCentered="1"/>
  <pageMargins left="0.2" right="0.2" top="0.25" bottom="0.2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C05A-2F26-4F1A-B61A-6C59613AE73D}">
  <sheetPr>
    <pageSetUpPr fitToPage="1"/>
  </sheetPr>
  <dimension ref="A1:L55"/>
  <sheetViews>
    <sheetView showGridLines="0" view="pageBreakPreview" zoomScaleNormal="100" zoomScaleSheetLayoutView="100" workbookViewId="0">
      <selection activeCell="M26" sqref="M26"/>
    </sheetView>
  </sheetViews>
  <sheetFormatPr defaultColWidth="9.109375" defaultRowHeight="13.8"/>
  <cols>
    <col min="1" max="1" width="1.33203125" style="1" customWidth="1"/>
    <col min="2" max="2" width="16.6640625" style="1" customWidth="1"/>
    <col min="3" max="3" width="12.6640625" style="1" customWidth="1"/>
    <col min="4" max="5" width="20.33203125" style="1" customWidth="1"/>
    <col min="6" max="8" width="20.6640625" style="1" customWidth="1"/>
    <col min="9" max="9" width="17" style="1" customWidth="1"/>
    <col min="10" max="10" width="10.6640625" style="1" customWidth="1"/>
    <col min="11" max="11" width="9.109375" style="1"/>
    <col min="12" max="12" width="9.109375" style="1" customWidth="1"/>
    <col min="13" max="16384" width="9.109375" style="1"/>
  </cols>
  <sheetData>
    <row r="1" spans="1:12">
      <c r="D1" s="2"/>
      <c r="E1" s="2"/>
      <c r="F1" s="2"/>
      <c r="G1" s="2"/>
      <c r="H1" s="2"/>
    </row>
    <row r="2" spans="1:12" ht="26.25" customHeight="1">
      <c r="D2" s="2"/>
      <c r="E2" s="2"/>
      <c r="F2" s="2"/>
      <c r="G2" s="2"/>
      <c r="H2" s="2"/>
      <c r="I2" s="3" t="s">
        <v>2</v>
      </c>
    </row>
    <row r="3" spans="1:12" ht="18.600000000000001" thickBot="1">
      <c r="A3" s="6"/>
      <c r="B3" s="6"/>
      <c r="C3" s="6"/>
      <c r="D3" s="6"/>
      <c r="E3" s="6"/>
      <c r="F3" s="6"/>
      <c r="G3" s="6"/>
      <c r="H3" s="6"/>
      <c r="I3" s="7" t="s">
        <v>97</v>
      </c>
    </row>
    <row r="5" spans="1:12" ht="18.75" customHeight="1">
      <c r="B5" s="130"/>
      <c r="C5" s="131"/>
      <c r="D5" s="131"/>
      <c r="E5" s="131"/>
      <c r="G5" s="130"/>
      <c r="H5" s="131"/>
      <c r="I5" s="131"/>
    </row>
    <row r="6" spans="1:12" ht="18.75" customHeight="1">
      <c r="B6" s="130"/>
      <c r="C6" s="131"/>
      <c r="D6" s="131"/>
      <c r="E6" s="131"/>
      <c r="G6" s="130"/>
      <c r="H6" s="131"/>
      <c r="I6" s="131"/>
    </row>
    <row r="7" spans="1:12" ht="18.75" customHeight="1">
      <c r="B7" s="130"/>
      <c r="C7" s="131"/>
      <c r="D7" s="131"/>
      <c r="E7" s="131"/>
      <c r="G7" s="130"/>
      <c r="H7" s="131"/>
      <c r="I7" s="131"/>
    </row>
    <row r="8" spans="1:12" ht="18.75" customHeight="1">
      <c r="B8" s="130"/>
      <c r="C8" s="131"/>
      <c r="D8" s="131"/>
      <c r="E8" s="131"/>
      <c r="G8" s="130"/>
      <c r="H8" s="131"/>
      <c r="I8" s="131"/>
    </row>
    <row r="9" spans="1:12" ht="5.25" customHeight="1"/>
    <row r="11" spans="1:12">
      <c r="B11" s="132"/>
      <c r="C11" s="129"/>
      <c r="D11" s="129"/>
      <c r="E11" s="129"/>
      <c r="F11" s="129"/>
      <c r="G11" s="129"/>
      <c r="H11" s="129"/>
      <c r="I11" s="129"/>
      <c r="J11" s="129"/>
    </row>
    <row r="12" spans="1:12">
      <c r="B12" s="8"/>
    </row>
    <row r="13" spans="1:12" ht="14.4">
      <c r="B13" s="8"/>
      <c r="L13" s="32"/>
    </row>
    <row r="14" spans="1:12" ht="14.4">
      <c r="B14" s="8"/>
      <c r="L14" s="32"/>
    </row>
    <row r="15" spans="1:12">
      <c r="B15" s="8"/>
    </row>
    <row r="16" spans="1:12">
      <c r="B16" s="8"/>
    </row>
    <row r="17" spans="1:9">
      <c r="B17" s="8"/>
    </row>
    <row r="18" spans="1:9">
      <c r="B18" s="8"/>
    </row>
    <row r="19" spans="1:9">
      <c r="B19" s="8"/>
    </row>
    <row r="20" spans="1:9" ht="17.25" customHeight="1">
      <c r="B20" s="8"/>
    </row>
    <row r="21" spans="1:9" ht="17.25" customHeight="1">
      <c r="B21" s="8"/>
    </row>
    <row r="22" spans="1:9" ht="17.25" customHeight="1">
      <c r="B22" s="8"/>
    </row>
    <row r="23" spans="1:9" ht="17.25" customHeight="1">
      <c r="B23" s="8"/>
    </row>
    <row r="24" spans="1:9" ht="17.25" customHeight="1">
      <c r="B24" s="8"/>
    </row>
    <row r="25" spans="1:9" ht="11.4" customHeight="1">
      <c r="B25" s="2"/>
    </row>
    <row r="26" spans="1:9" ht="14.4">
      <c r="B26" s="32"/>
    </row>
    <row r="27" spans="1:9" ht="15.75" customHeight="1">
      <c r="B27" s="32"/>
    </row>
    <row r="28" spans="1:9" ht="14.4" thickBot="1">
      <c r="A28" s="6"/>
      <c r="B28" s="137"/>
      <c r="C28" s="6"/>
      <c r="D28" s="6"/>
      <c r="E28" s="6"/>
      <c r="F28" s="6"/>
      <c r="G28" s="6"/>
      <c r="H28" s="6"/>
      <c r="I28" s="6"/>
    </row>
    <row r="29" spans="1:9" ht="12.75" customHeight="1">
      <c r="B29" s="147" t="s">
        <v>130</v>
      </c>
      <c r="C29" s="147"/>
      <c r="D29" s="147"/>
      <c r="E29" s="147"/>
      <c r="F29" s="147"/>
      <c r="G29" s="147"/>
      <c r="H29" s="147"/>
      <c r="I29" s="147"/>
    </row>
    <row r="30" spans="1:9" ht="13.5" customHeight="1">
      <c r="B30" s="133"/>
      <c r="C30" s="133"/>
      <c r="D30" s="134"/>
      <c r="E30" s="134"/>
      <c r="F30" s="134"/>
      <c r="G30" s="134"/>
      <c r="H30" s="134"/>
    </row>
    <row r="31" spans="1:9" ht="13.5" customHeight="1">
      <c r="B31" s="133"/>
      <c r="C31" s="133"/>
      <c r="D31" s="134"/>
      <c r="E31" s="134"/>
      <c r="F31" s="134"/>
      <c r="G31" s="134"/>
      <c r="H31" s="134"/>
    </row>
    <row r="32" spans="1:9" ht="12.75" customHeight="1">
      <c r="B32" s="146"/>
      <c r="C32" s="133"/>
      <c r="D32" s="135"/>
      <c r="E32" s="135"/>
      <c r="F32" s="135"/>
      <c r="G32" s="135"/>
      <c r="H32" s="135"/>
    </row>
    <row r="33" spans="2:8" ht="12.75" customHeight="1">
      <c r="B33" s="146"/>
      <c r="C33" s="133"/>
      <c r="D33" s="135"/>
      <c r="E33" s="135"/>
      <c r="F33" s="135"/>
      <c r="G33" s="135"/>
      <c r="H33" s="135"/>
    </row>
    <row r="34" spans="2:8">
      <c r="B34" s="146"/>
      <c r="C34" s="133"/>
      <c r="D34" s="134"/>
      <c r="E34" s="134"/>
      <c r="F34" s="134"/>
      <c r="G34" s="134"/>
      <c r="H34" s="134"/>
    </row>
    <row r="35" spans="2:8">
      <c r="B35" s="133"/>
      <c r="C35" s="133"/>
      <c r="D35" s="134"/>
      <c r="E35" s="134"/>
      <c r="F35" s="134"/>
      <c r="G35" s="134"/>
      <c r="H35" s="134"/>
    </row>
    <row r="36" spans="2:8">
      <c r="B36" s="133"/>
      <c r="C36" s="133"/>
      <c r="D36" s="134"/>
      <c r="E36" s="134"/>
      <c r="F36" s="134"/>
      <c r="G36" s="134"/>
      <c r="H36" s="134"/>
    </row>
    <row r="37" spans="2:8" ht="13.5" customHeight="1">
      <c r="B37" s="133"/>
      <c r="C37" s="133"/>
      <c r="D37" s="134"/>
      <c r="E37" s="134"/>
      <c r="F37" s="134"/>
      <c r="G37" s="134"/>
      <c r="H37" s="134"/>
    </row>
    <row r="38" spans="2:8" ht="13.5" customHeight="1">
      <c r="B38" s="133"/>
      <c r="C38" s="133"/>
      <c r="D38" s="134"/>
      <c r="E38" s="134"/>
      <c r="F38" s="134"/>
      <c r="G38" s="134"/>
      <c r="H38" s="134"/>
    </row>
    <row r="39" spans="2:8" ht="13.5" customHeight="1">
      <c r="B39" s="133"/>
      <c r="C39" s="133"/>
      <c r="D39" s="134"/>
      <c r="E39" s="134"/>
      <c r="F39" s="134"/>
      <c r="G39" s="134"/>
      <c r="H39" s="134"/>
    </row>
    <row r="40" spans="2:8" ht="13.5" customHeight="1">
      <c r="B40" s="133"/>
      <c r="C40" s="133"/>
      <c r="D40" s="134"/>
      <c r="E40" s="134"/>
      <c r="F40" s="134"/>
      <c r="G40" s="134"/>
      <c r="H40" s="134"/>
    </row>
    <row r="41" spans="2:8" ht="13.5" customHeight="1">
      <c r="B41" s="133"/>
      <c r="C41" s="133"/>
      <c r="D41" s="134"/>
      <c r="E41" s="134"/>
      <c r="F41" s="134"/>
      <c r="G41" s="134"/>
      <c r="H41" s="134"/>
    </row>
    <row r="42" spans="2:8">
      <c r="B42" s="2"/>
    </row>
    <row r="44" spans="2:8" ht="9.9" customHeight="1"/>
    <row r="45" spans="2:8" ht="9.9" customHeight="1"/>
    <row r="46" spans="2:8" ht="9.9" customHeight="1"/>
    <row r="47" spans="2:8" ht="9.9" customHeight="1"/>
    <row r="48" spans="2:8" ht="9.9" customHeight="1"/>
    <row r="49" spans="1:9" ht="9.9" customHeight="1"/>
    <row r="50" spans="1:9" ht="9.9" customHeight="1">
      <c r="B50" s="8"/>
    </row>
    <row r="51" spans="1:9" ht="9.9" customHeight="1">
      <c r="B51" s="8"/>
    </row>
    <row r="54" spans="1:9" ht="14.4" thickBot="1">
      <c r="A54" s="6"/>
      <c r="B54" s="6"/>
      <c r="C54" s="6"/>
      <c r="D54" s="6"/>
      <c r="E54" s="6"/>
      <c r="F54" s="6"/>
      <c r="G54" s="6"/>
      <c r="H54" s="6"/>
      <c r="I54" s="6"/>
    </row>
    <row r="55" spans="1:9">
      <c r="B55" s="147" t="s">
        <v>131</v>
      </c>
      <c r="C55" s="147"/>
      <c r="D55" s="147"/>
      <c r="E55" s="147"/>
      <c r="F55" s="147"/>
      <c r="G55" s="147"/>
      <c r="H55" s="147"/>
      <c r="I55" s="147"/>
    </row>
  </sheetData>
  <sheetProtection algorithmName="SHA-512" hashValue="7Hka6rYLubcOM1nywOlYyhkDY1Ve+M2gb0lnP53/7spx61l5CkJPxebnR1HU4bhQM80jveT1VabnPYJlL+VdXA==" saltValue="d/kprd6vlboWqYYIgv2amw==" spinCount="100000" sheet="1" objects="1" scenarios="1"/>
  <protectedRanges>
    <protectedRange sqref="D29:H29 D55:E55" name="RngModels"/>
  </protectedRanges>
  <mergeCells count="3">
    <mergeCell ref="B32:B34"/>
    <mergeCell ref="B29:I29"/>
    <mergeCell ref="B55:I55"/>
  </mergeCells>
  <printOptions horizontalCentered="1"/>
  <pageMargins left="0.2" right="0.2" top="0.25" bottom="0.2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sheetPr codeName="Sheet3"/>
  <dimension ref="E3:S10"/>
  <sheetViews>
    <sheetView showGridLines="0" workbookViewId="0">
      <selection activeCell="L16" sqref="L16"/>
    </sheetView>
  </sheetViews>
  <sheetFormatPr defaultRowHeight="13.2"/>
  <cols>
    <col min="6" max="6" width="2.88671875" customWidth="1"/>
    <col min="7" max="7" width="15.88671875" customWidth="1"/>
    <col min="8" max="8" width="3.109375" customWidth="1"/>
    <col min="9" max="9" width="9.6640625" customWidth="1"/>
    <col min="10" max="10" width="4.5546875" customWidth="1"/>
    <col min="11" max="11" width="25" customWidth="1"/>
    <col min="12" max="12" width="24.5546875" bestFit="1" customWidth="1"/>
    <col min="13" max="13" width="3.33203125" customWidth="1"/>
    <col min="14" max="14" width="11.109375" customWidth="1"/>
    <col min="15" max="15" width="2.109375" customWidth="1"/>
    <col min="16" max="16" width="19.5546875" customWidth="1"/>
    <col min="17" max="17" width="2.109375" customWidth="1"/>
    <col min="18" max="18" width="9.109375" bestFit="1" customWidth="1"/>
  </cols>
  <sheetData>
    <row r="3" spans="5:19">
      <c r="E3" s="35" t="s">
        <v>98</v>
      </c>
      <c r="F3" s="148" t="s">
        <v>99</v>
      </c>
      <c r="G3" s="148"/>
      <c r="H3" s="152" t="s">
        <v>100</v>
      </c>
      <c r="I3" s="152"/>
      <c r="J3" s="148" t="s">
        <v>101</v>
      </c>
      <c r="K3" s="148"/>
      <c r="L3" s="35" t="s">
        <v>102</v>
      </c>
      <c r="M3" s="148">
        <v>2</v>
      </c>
      <c r="N3" s="152"/>
      <c r="O3" s="148" t="s">
        <v>99</v>
      </c>
      <c r="P3" s="148"/>
      <c r="Q3" s="148">
        <v>2</v>
      </c>
      <c r="R3" s="148"/>
    </row>
    <row r="4" spans="5:19">
      <c r="E4" s="46" t="s">
        <v>33</v>
      </c>
      <c r="F4" s="149" t="s">
        <v>34</v>
      </c>
      <c r="G4" s="151"/>
      <c r="H4" s="150" t="s">
        <v>110</v>
      </c>
      <c r="I4" s="150"/>
      <c r="J4" s="149" t="s">
        <v>115</v>
      </c>
      <c r="K4" s="150"/>
      <c r="L4" s="44" t="s">
        <v>37</v>
      </c>
      <c r="M4" s="150" t="s">
        <v>38</v>
      </c>
      <c r="N4" s="150"/>
      <c r="O4" s="150" t="s">
        <v>124</v>
      </c>
      <c r="P4" s="150"/>
      <c r="Q4" s="149" t="s">
        <v>28</v>
      </c>
      <c r="R4" s="151" t="s">
        <v>28</v>
      </c>
      <c r="S4" s="45"/>
    </row>
    <row r="5" spans="5:19" ht="28.5" customHeight="1">
      <c r="E5" s="36" t="s">
        <v>98</v>
      </c>
      <c r="F5" s="39" t="s">
        <v>39</v>
      </c>
      <c r="G5" s="40" t="s">
        <v>29</v>
      </c>
      <c r="H5" s="107" t="s">
        <v>103</v>
      </c>
      <c r="I5" s="108" t="s">
        <v>106</v>
      </c>
      <c r="J5" s="109" t="s">
        <v>47</v>
      </c>
      <c r="K5" s="40" t="s">
        <v>117</v>
      </c>
      <c r="L5" s="41" t="s">
        <v>121</v>
      </c>
      <c r="M5" s="42" t="s">
        <v>43</v>
      </c>
      <c r="N5" s="40" t="s">
        <v>122</v>
      </c>
      <c r="O5" s="42" t="s">
        <v>95</v>
      </c>
      <c r="P5" s="40" t="s">
        <v>125</v>
      </c>
      <c r="Q5" s="41"/>
      <c r="R5" s="80"/>
    </row>
    <row r="6" spans="5:19" ht="30" customHeight="1">
      <c r="E6" s="37"/>
      <c r="F6" s="39" t="s">
        <v>40</v>
      </c>
      <c r="G6" s="40" t="s">
        <v>41</v>
      </c>
      <c r="H6" s="107" t="s">
        <v>104</v>
      </c>
      <c r="I6" s="108" t="s">
        <v>107</v>
      </c>
      <c r="J6" s="109" t="s">
        <v>111</v>
      </c>
      <c r="K6" s="40" t="s">
        <v>116</v>
      </c>
      <c r="L6" s="38"/>
      <c r="M6" s="42" t="s">
        <v>44</v>
      </c>
      <c r="N6" s="40" t="s">
        <v>123</v>
      </c>
      <c r="O6" s="42" t="s">
        <v>39</v>
      </c>
      <c r="P6" s="40" t="s">
        <v>126</v>
      </c>
      <c r="Q6" s="41"/>
      <c r="R6" s="80"/>
    </row>
    <row r="7" spans="5:19" ht="26.4">
      <c r="E7" s="38"/>
      <c r="F7" s="38"/>
      <c r="H7" s="107" t="s">
        <v>105</v>
      </c>
      <c r="I7" s="108" t="s">
        <v>108</v>
      </c>
      <c r="J7" s="109" t="s">
        <v>112</v>
      </c>
      <c r="K7" s="40" t="s">
        <v>118</v>
      </c>
      <c r="L7" s="38"/>
      <c r="M7" s="42"/>
      <c r="N7" s="40"/>
      <c r="O7" s="42" t="s">
        <v>40</v>
      </c>
      <c r="P7" s="40" t="s">
        <v>127</v>
      </c>
      <c r="Q7" s="41"/>
      <c r="R7" s="80"/>
    </row>
    <row r="8" spans="5:19" ht="29.25" customHeight="1">
      <c r="E8" s="43"/>
      <c r="F8" s="38"/>
      <c r="G8" s="80"/>
      <c r="H8" s="107" t="s">
        <v>48</v>
      </c>
      <c r="I8" s="108" t="s">
        <v>109</v>
      </c>
      <c r="J8" s="109" t="s">
        <v>113</v>
      </c>
      <c r="K8" s="40" t="s">
        <v>119</v>
      </c>
      <c r="L8" s="43"/>
      <c r="M8" s="42"/>
      <c r="N8" s="40"/>
      <c r="O8" s="42"/>
      <c r="P8" s="40"/>
      <c r="Q8" s="41"/>
      <c r="R8" s="80"/>
    </row>
    <row r="9" spans="5:19" ht="30.75" customHeight="1">
      <c r="E9" s="43"/>
      <c r="F9" s="38"/>
      <c r="G9" s="80"/>
      <c r="H9" s="38"/>
      <c r="I9" s="80"/>
      <c r="J9" s="109" t="s">
        <v>114</v>
      </c>
      <c r="K9" s="40" t="s">
        <v>120</v>
      </c>
      <c r="L9" s="43"/>
      <c r="M9" s="42"/>
      <c r="N9" s="40"/>
      <c r="O9" s="38"/>
      <c r="Q9" s="38"/>
      <c r="R9" s="80"/>
    </row>
    <row r="10" spans="5:19">
      <c r="E10" s="43"/>
      <c r="F10" s="38"/>
      <c r="G10" s="80"/>
      <c r="H10" s="38"/>
      <c r="I10" s="80"/>
      <c r="J10" s="38"/>
      <c r="L10" s="43"/>
      <c r="M10" s="42"/>
      <c r="N10" s="40"/>
      <c r="O10" s="38"/>
      <c r="Q10" s="38"/>
      <c r="R10" s="80"/>
    </row>
  </sheetData>
  <sheetProtection algorithmName="SHA-512" hashValue="lkGDzKtimXl7L8SaiZkzm8SsJ6PjWAHVEzO4kv9GN1VQTp94gSSYnA+H3qz1T3FU90tGS+TsCfuvSYV8oPg5yA==" saltValue="wtxgV04bRFz1QqXh5Yz1nQ==" spinCount="100000" sheet="1" objects="1" scenarios="1"/>
  <mergeCells count="12">
    <mergeCell ref="Q4:R4"/>
    <mergeCell ref="Q3:R3"/>
    <mergeCell ref="M3:N3"/>
    <mergeCell ref="M4:N4"/>
    <mergeCell ref="O3:P3"/>
    <mergeCell ref="O4:P4"/>
    <mergeCell ref="J3:K3"/>
    <mergeCell ref="J4:K4"/>
    <mergeCell ref="F3:G3"/>
    <mergeCell ref="F4:G4"/>
    <mergeCell ref="H3:I3"/>
    <mergeCell ref="H4:I4"/>
  </mergeCells>
  <pageMargins left="0.7" right="0.7" top="0.75" bottom="0.75" header="0.3" footer="0.3"/>
  <ignoredErrors>
    <ignoredError sqref="H3 J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sheetPr codeName="Sheet4"/>
  <dimension ref="B1:AB26"/>
  <sheetViews>
    <sheetView workbookViewId="0">
      <selection activeCell="D42" sqref="D42"/>
    </sheetView>
  </sheetViews>
  <sheetFormatPr defaultRowHeight="13.2"/>
  <cols>
    <col min="2" max="2" width="17.6640625" bestFit="1" customWidth="1"/>
    <col min="3" max="3" width="9.109375" bestFit="1" customWidth="1"/>
    <col min="4" max="4" width="27.6640625" bestFit="1" customWidth="1"/>
    <col min="5" max="5" width="35.88671875" bestFit="1" customWidth="1"/>
    <col min="6" max="6" width="11" bestFit="1" customWidth="1"/>
    <col min="7" max="7" width="30.33203125" bestFit="1" customWidth="1"/>
    <col min="8" max="8" width="10.5546875" bestFit="1" customWidth="1"/>
    <col min="9" max="9" width="26.88671875" bestFit="1" customWidth="1"/>
    <col min="10" max="10" width="14.88671875" bestFit="1" customWidth="1"/>
    <col min="11" max="11" width="32.33203125" bestFit="1" customWidth="1"/>
    <col min="12" max="12" width="10.6640625" bestFit="1" customWidth="1"/>
    <col min="13" max="13" width="25.5546875" bestFit="1" customWidth="1"/>
    <col min="14" max="14" width="32.33203125" bestFit="1" customWidth="1"/>
    <col min="15" max="15" width="23.5546875" bestFit="1" customWidth="1"/>
    <col min="16" max="16" width="26.44140625" bestFit="1" customWidth="1"/>
    <col min="17" max="17" width="13.44140625" bestFit="1" customWidth="1"/>
    <col min="18" max="18" width="20.44140625" bestFit="1" customWidth="1"/>
    <col min="19" max="19" width="20.88671875" bestFit="1" customWidth="1"/>
    <col min="20" max="20" width="34.6640625" bestFit="1" customWidth="1"/>
    <col min="21" max="21" width="24.5546875" bestFit="1" customWidth="1"/>
    <col min="22" max="22" width="29.88671875" bestFit="1" customWidth="1"/>
    <col min="23" max="23" width="28.44140625" bestFit="1" customWidth="1"/>
    <col min="24" max="24" width="36.33203125" bestFit="1" customWidth="1"/>
    <col min="25" max="25" width="16.6640625" bestFit="1" customWidth="1"/>
    <col min="26" max="26" width="12.109375" bestFit="1" customWidth="1"/>
    <col min="27" max="27" width="28.5546875" bestFit="1" customWidth="1"/>
    <col min="28" max="28" width="20" bestFit="1" customWidth="1"/>
  </cols>
  <sheetData>
    <row r="1" spans="2:28">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2:28">
      <c r="B2" t="s">
        <v>72</v>
      </c>
      <c r="C2" t="s">
        <v>33</v>
      </c>
      <c r="D2" t="s">
        <v>34</v>
      </c>
      <c r="E2" t="s">
        <v>35</v>
      </c>
      <c r="F2" t="s">
        <v>36</v>
      </c>
      <c r="G2" t="s">
        <v>24</v>
      </c>
      <c r="H2" t="s">
        <v>1</v>
      </c>
      <c r="I2" t="s">
        <v>37</v>
      </c>
      <c r="J2" t="s">
        <v>32</v>
      </c>
      <c r="K2" t="s">
        <v>38</v>
      </c>
      <c r="L2" t="s">
        <v>28</v>
      </c>
      <c r="M2" t="s">
        <v>23</v>
      </c>
      <c r="N2" t="s">
        <v>22</v>
      </c>
      <c r="O2" t="s">
        <v>75</v>
      </c>
      <c r="P2" t="s">
        <v>76</v>
      </c>
      <c r="Q2" t="s">
        <v>18</v>
      </c>
      <c r="R2" t="s">
        <v>21</v>
      </c>
      <c r="S2" t="s">
        <v>13</v>
      </c>
      <c r="T2" t="s">
        <v>14</v>
      </c>
      <c r="U2" t="s">
        <v>15</v>
      </c>
      <c r="V2" t="s">
        <v>19</v>
      </c>
      <c r="W2" t="s">
        <v>20</v>
      </c>
      <c r="X2" t="s">
        <v>74</v>
      </c>
      <c r="Y2" t="s">
        <v>177</v>
      </c>
      <c r="Z2" t="s">
        <v>178</v>
      </c>
      <c r="AA2" t="s">
        <v>115</v>
      </c>
      <c r="AB2" t="s">
        <v>124</v>
      </c>
    </row>
    <row r="3" spans="2:28">
      <c r="B3" t="s">
        <v>147</v>
      </c>
      <c r="C3" t="s">
        <v>171</v>
      </c>
      <c r="D3" t="s">
        <v>29</v>
      </c>
      <c r="E3" t="s">
        <v>42</v>
      </c>
      <c r="F3" t="s">
        <v>173</v>
      </c>
      <c r="G3" t="s">
        <v>173</v>
      </c>
      <c r="H3">
        <v>8</v>
      </c>
      <c r="I3" t="s">
        <v>73</v>
      </c>
      <c r="J3" t="s">
        <v>49</v>
      </c>
      <c r="K3" t="s">
        <v>45</v>
      </c>
      <c r="L3" t="s">
        <v>27</v>
      </c>
      <c r="M3" t="s">
        <v>173</v>
      </c>
      <c r="N3" t="s">
        <v>173</v>
      </c>
      <c r="O3" t="s">
        <v>17</v>
      </c>
      <c r="P3">
        <v>5.3</v>
      </c>
      <c r="Q3">
        <v>800</v>
      </c>
      <c r="R3">
        <v>66</v>
      </c>
      <c r="S3" t="s">
        <v>86</v>
      </c>
      <c r="T3" t="s">
        <v>174</v>
      </c>
      <c r="U3" t="s">
        <v>78</v>
      </c>
      <c r="V3" t="s">
        <v>173</v>
      </c>
      <c r="W3" t="s">
        <v>173</v>
      </c>
      <c r="X3">
        <v>1</v>
      </c>
      <c r="Y3" t="s">
        <v>179</v>
      </c>
      <c r="Z3">
        <v>0.52</v>
      </c>
      <c r="AA3" t="s">
        <v>116</v>
      </c>
      <c r="AB3" t="s">
        <v>181</v>
      </c>
    </row>
    <row r="4" spans="2:28">
      <c r="B4" t="s">
        <v>148</v>
      </c>
      <c r="C4" t="s">
        <v>171</v>
      </c>
      <c r="D4" t="s">
        <v>29</v>
      </c>
      <c r="E4" t="s">
        <v>42</v>
      </c>
      <c r="F4" t="s">
        <v>173</v>
      </c>
      <c r="G4" t="s">
        <v>173</v>
      </c>
      <c r="H4">
        <v>8</v>
      </c>
      <c r="I4" t="s">
        <v>73</v>
      </c>
      <c r="J4" t="s">
        <v>49</v>
      </c>
      <c r="K4" t="s">
        <v>45</v>
      </c>
      <c r="L4" t="s">
        <v>27</v>
      </c>
      <c r="M4" t="s">
        <v>173</v>
      </c>
      <c r="N4" t="s">
        <v>173</v>
      </c>
      <c r="O4" t="s">
        <v>17</v>
      </c>
      <c r="P4">
        <v>5.3</v>
      </c>
      <c r="Q4">
        <v>800</v>
      </c>
      <c r="R4">
        <v>66</v>
      </c>
      <c r="S4" t="s">
        <v>86</v>
      </c>
      <c r="T4" t="s">
        <v>174</v>
      </c>
      <c r="U4" t="s">
        <v>78</v>
      </c>
      <c r="V4" t="s">
        <v>173</v>
      </c>
      <c r="W4" t="s">
        <v>173</v>
      </c>
      <c r="X4">
        <v>1</v>
      </c>
      <c r="Y4" t="s">
        <v>179</v>
      </c>
      <c r="Z4">
        <v>0.52</v>
      </c>
      <c r="AA4" t="s">
        <v>116</v>
      </c>
      <c r="AB4" t="s">
        <v>182</v>
      </c>
    </row>
    <row r="5" spans="2:28">
      <c r="B5" t="s">
        <v>149</v>
      </c>
      <c r="C5" t="s">
        <v>171</v>
      </c>
      <c r="D5" t="s">
        <v>29</v>
      </c>
      <c r="E5" t="s">
        <v>42</v>
      </c>
      <c r="F5" t="s">
        <v>173</v>
      </c>
      <c r="G5" t="s">
        <v>173</v>
      </c>
      <c r="H5">
        <v>8</v>
      </c>
      <c r="I5" t="s">
        <v>73</v>
      </c>
      <c r="J5" t="s">
        <v>49</v>
      </c>
      <c r="K5" t="s">
        <v>45</v>
      </c>
      <c r="L5" t="s">
        <v>27</v>
      </c>
      <c r="M5" t="s">
        <v>173</v>
      </c>
      <c r="N5" t="s">
        <v>173</v>
      </c>
      <c r="O5" t="s">
        <v>17</v>
      </c>
      <c r="P5">
        <v>5.3</v>
      </c>
      <c r="Q5">
        <v>800</v>
      </c>
      <c r="R5">
        <v>66</v>
      </c>
      <c r="S5" t="s">
        <v>86</v>
      </c>
      <c r="T5" t="s">
        <v>174</v>
      </c>
      <c r="U5" t="s">
        <v>78</v>
      </c>
      <c r="V5" t="s">
        <v>173</v>
      </c>
      <c r="W5" t="s">
        <v>173</v>
      </c>
      <c r="X5">
        <v>1</v>
      </c>
      <c r="Y5" t="s">
        <v>179</v>
      </c>
      <c r="Z5">
        <v>0.52</v>
      </c>
      <c r="AA5" t="s">
        <v>118</v>
      </c>
      <c r="AB5" t="s">
        <v>181</v>
      </c>
    </row>
    <row r="6" spans="2:28">
      <c r="B6" t="s">
        <v>150</v>
      </c>
      <c r="C6" t="s">
        <v>171</v>
      </c>
      <c r="D6" t="s">
        <v>29</v>
      </c>
      <c r="E6" t="s">
        <v>42</v>
      </c>
      <c r="F6" t="s">
        <v>173</v>
      </c>
      <c r="G6" t="s">
        <v>173</v>
      </c>
      <c r="H6">
        <v>8</v>
      </c>
      <c r="I6" t="s">
        <v>73</v>
      </c>
      <c r="J6" t="s">
        <v>49</v>
      </c>
      <c r="K6" t="s">
        <v>45</v>
      </c>
      <c r="L6" t="s">
        <v>27</v>
      </c>
      <c r="M6" t="s">
        <v>173</v>
      </c>
      <c r="N6" t="s">
        <v>173</v>
      </c>
      <c r="O6" t="s">
        <v>17</v>
      </c>
      <c r="P6">
        <v>5.3</v>
      </c>
      <c r="Q6">
        <v>800</v>
      </c>
      <c r="R6">
        <v>66</v>
      </c>
      <c r="S6" t="s">
        <v>86</v>
      </c>
      <c r="T6" t="s">
        <v>174</v>
      </c>
      <c r="U6" t="s">
        <v>78</v>
      </c>
      <c r="V6" t="s">
        <v>173</v>
      </c>
      <c r="W6" t="s">
        <v>173</v>
      </c>
      <c r="X6">
        <v>1</v>
      </c>
      <c r="Y6" t="s">
        <v>179</v>
      </c>
      <c r="Z6">
        <v>0.52</v>
      </c>
      <c r="AA6" t="s">
        <v>118</v>
      </c>
      <c r="AB6" t="s">
        <v>182</v>
      </c>
    </row>
    <row r="7" spans="2:28">
      <c r="B7" t="s">
        <v>151</v>
      </c>
      <c r="C7" t="s">
        <v>171</v>
      </c>
      <c r="D7" t="s">
        <v>29</v>
      </c>
      <c r="E7" t="s">
        <v>42</v>
      </c>
      <c r="F7" t="s">
        <v>173</v>
      </c>
      <c r="G7" t="s">
        <v>173</v>
      </c>
      <c r="H7">
        <v>8</v>
      </c>
      <c r="I7" t="s">
        <v>73</v>
      </c>
      <c r="J7" t="s">
        <v>49</v>
      </c>
      <c r="K7" t="s">
        <v>45</v>
      </c>
      <c r="L7" t="s">
        <v>27</v>
      </c>
      <c r="M7" t="s">
        <v>173</v>
      </c>
      <c r="N7" t="s">
        <v>173</v>
      </c>
      <c r="O7" t="s">
        <v>17</v>
      </c>
      <c r="P7">
        <v>5.3</v>
      </c>
      <c r="Q7">
        <v>800</v>
      </c>
      <c r="R7">
        <v>66</v>
      </c>
      <c r="S7" t="s">
        <v>86</v>
      </c>
      <c r="T7" t="s">
        <v>174</v>
      </c>
      <c r="U7" t="s">
        <v>78</v>
      </c>
      <c r="V7" t="s">
        <v>173</v>
      </c>
      <c r="W7" t="s">
        <v>173</v>
      </c>
      <c r="X7">
        <v>1</v>
      </c>
      <c r="Y7" t="s">
        <v>179</v>
      </c>
      <c r="Z7">
        <v>0.52</v>
      </c>
      <c r="AA7" t="s">
        <v>180</v>
      </c>
      <c r="AB7" t="s">
        <v>181</v>
      </c>
    </row>
    <row r="8" spans="2:28">
      <c r="B8" t="s">
        <v>152</v>
      </c>
      <c r="C8" t="s">
        <v>171</v>
      </c>
      <c r="D8" t="s">
        <v>29</v>
      </c>
      <c r="E8" t="s">
        <v>42</v>
      </c>
      <c r="F8" t="s">
        <v>173</v>
      </c>
      <c r="G8" t="s">
        <v>173</v>
      </c>
      <c r="H8">
        <v>8</v>
      </c>
      <c r="I8" t="s">
        <v>73</v>
      </c>
      <c r="J8" t="s">
        <v>49</v>
      </c>
      <c r="K8" t="s">
        <v>45</v>
      </c>
      <c r="L8" t="s">
        <v>27</v>
      </c>
      <c r="M8" t="s">
        <v>173</v>
      </c>
      <c r="N8" t="s">
        <v>173</v>
      </c>
      <c r="O8" t="s">
        <v>17</v>
      </c>
      <c r="P8">
        <v>5.3</v>
      </c>
      <c r="Q8">
        <v>800</v>
      </c>
      <c r="R8">
        <v>66</v>
      </c>
      <c r="S8" t="s">
        <v>86</v>
      </c>
      <c r="T8" t="s">
        <v>174</v>
      </c>
      <c r="U8" t="s">
        <v>78</v>
      </c>
      <c r="V8" t="s">
        <v>173</v>
      </c>
      <c r="W8" t="s">
        <v>173</v>
      </c>
      <c r="X8">
        <v>1</v>
      </c>
      <c r="Y8" t="s">
        <v>179</v>
      </c>
      <c r="Z8">
        <v>0.52</v>
      </c>
      <c r="AA8" t="s">
        <v>180</v>
      </c>
      <c r="AB8" t="s">
        <v>182</v>
      </c>
    </row>
    <row r="9" spans="2:28">
      <c r="B9" t="s">
        <v>153</v>
      </c>
      <c r="C9" t="s">
        <v>171</v>
      </c>
      <c r="D9" t="s">
        <v>29</v>
      </c>
      <c r="E9" t="s">
        <v>42</v>
      </c>
      <c r="F9" t="s">
        <v>173</v>
      </c>
      <c r="G9" t="s">
        <v>173</v>
      </c>
      <c r="H9">
        <v>8</v>
      </c>
      <c r="I9" t="s">
        <v>73</v>
      </c>
      <c r="J9" t="s">
        <v>49</v>
      </c>
      <c r="K9" t="s">
        <v>45</v>
      </c>
      <c r="L9" t="s">
        <v>27</v>
      </c>
      <c r="M9" t="s">
        <v>173</v>
      </c>
      <c r="N9" t="s">
        <v>173</v>
      </c>
      <c r="O9" t="s">
        <v>17</v>
      </c>
      <c r="P9">
        <v>5.3</v>
      </c>
      <c r="Q9">
        <v>800</v>
      </c>
      <c r="R9">
        <v>66</v>
      </c>
      <c r="S9" t="s">
        <v>86</v>
      </c>
      <c r="T9" t="s">
        <v>174</v>
      </c>
      <c r="U9" t="s">
        <v>78</v>
      </c>
      <c r="V9" t="s">
        <v>173</v>
      </c>
      <c r="W9" t="s">
        <v>173</v>
      </c>
      <c r="X9">
        <v>1</v>
      </c>
      <c r="Y9" t="s">
        <v>179</v>
      </c>
      <c r="Z9">
        <v>0.52</v>
      </c>
      <c r="AA9" t="s">
        <v>180</v>
      </c>
      <c r="AB9" t="s">
        <v>181</v>
      </c>
    </row>
    <row r="10" spans="2:28">
      <c r="B10" t="s">
        <v>154</v>
      </c>
      <c r="C10" t="s">
        <v>171</v>
      </c>
      <c r="D10" t="s">
        <v>29</v>
      </c>
      <c r="E10" t="s">
        <v>42</v>
      </c>
      <c r="F10" t="s">
        <v>173</v>
      </c>
      <c r="G10" t="s">
        <v>173</v>
      </c>
      <c r="H10">
        <v>8</v>
      </c>
      <c r="I10" t="s">
        <v>73</v>
      </c>
      <c r="J10" t="s">
        <v>49</v>
      </c>
      <c r="K10" t="s">
        <v>45</v>
      </c>
      <c r="L10" t="s">
        <v>27</v>
      </c>
      <c r="M10" t="s">
        <v>173</v>
      </c>
      <c r="N10" t="s">
        <v>173</v>
      </c>
      <c r="O10" t="s">
        <v>17</v>
      </c>
      <c r="P10">
        <v>5.3</v>
      </c>
      <c r="Q10">
        <v>800</v>
      </c>
      <c r="R10">
        <v>66</v>
      </c>
      <c r="S10" t="s">
        <v>86</v>
      </c>
      <c r="T10" t="s">
        <v>174</v>
      </c>
      <c r="U10" t="s">
        <v>78</v>
      </c>
      <c r="V10" t="s">
        <v>173</v>
      </c>
      <c r="W10" t="s">
        <v>173</v>
      </c>
      <c r="X10">
        <v>1</v>
      </c>
      <c r="Y10" t="s">
        <v>179</v>
      </c>
      <c r="Z10">
        <v>0.52</v>
      </c>
      <c r="AA10" t="s">
        <v>180</v>
      </c>
      <c r="AB10" t="s">
        <v>182</v>
      </c>
    </row>
    <row r="11" spans="2:28">
      <c r="B11" t="s">
        <v>155</v>
      </c>
      <c r="C11" t="s">
        <v>171</v>
      </c>
      <c r="D11" t="s">
        <v>29</v>
      </c>
      <c r="E11" t="s">
        <v>42</v>
      </c>
      <c r="F11" t="s">
        <v>173</v>
      </c>
      <c r="G11" t="s">
        <v>173</v>
      </c>
      <c r="H11">
        <v>12</v>
      </c>
      <c r="I11" t="s">
        <v>73</v>
      </c>
      <c r="J11" t="s">
        <v>49</v>
      </c>
      <c r="K11" t="s">
        <v>45</v>
      </c>
      <c r="L11" t="s">
        <v>27</v>
      </c>
      <c r="M11" t="s">
        <v>173</v>
      </c>
      <c r="N11" t="s">
        <v>173</v>
      </c>
      <c r="O11" s="126" t="s">
        <v>25</v>
      </c>
      <c r="P11">
        <v>7.1</v>
      </c>
      <c r="Q11">
        <v>1200</v>
      </c>
      <c r="R11">
        <v>66</v>
      </c>
      <c r="S11" t="s">
        <v>86</v>
      </c>
      <c r="T11" t="s">
        <v>175</v>
      </c>
      <c r="U11" t="s">
        <v>78</v>
      </c>
      <c r="V11" t="s">
        <v>173</v>
      </c>
      <c r="W11" t="s">
        <v>173</v>
      </c>
      <c r="X11">
        <v>1</v>
      </c>
      <c r="Y11" t="s">
        <v>179</v>
      </c>
      <c r="Z11">
        <v>0.52</v>
      </c>
      <c r="AA11" t="s">
        <v>116</v>
      </c>
      <c r="AB11" t="s">
        <v>182</v>
      </c>
    </row>
    <row r="12" spans="2:28">
      <c r="B12" t="s">
        <v>156</v>
      </c>
      <c r="C12" t="s">
        <v>171</v>
      </c>
      <c r="D12" t="s">
        <v>29</v>
      </c>
      <c r="E12" t="s">
        <v>42</v>
      </c>
      <c r="F12" t="s">
        <v>173</v>
      </c>
      <c r="G12" t="s">
        <v>173</v>
      </c>
      <c r="H12">
        <v>12</v>
      </c>
      <c r="I12" t="s">
        <v>73</v>
      </c>
      <c r="J12" t="s">
        <v>49</v>
      </c>
      <c r="K12" t="s">
        <v>45</v>
      </c>
      <c r="L12" t="s">
        <v>27</v>
      </c>
      <c r="M12" t="s">
        <v>173</v>
      </c>
      <c r="N12" t="s">
        <v>173</v>
      </c>
      <c r="O12" t="s">
        <v>25</v>
      </c>
      <c r="P12">
        <v>7.1</v>
      </c>
      <c r="Q12">
        <v>1200</v>
      </c>
      <c r="R12">
        <v>66</v>
      </c>
      <c r="S12" t="s">
        <v>86</v>
      </c>
      <c r="T12" t="s">
        <v>175</v>
      </c>
      <c r="U12" t="s">
        <v>78</v>
      </c>
      <c r="V12" t="s">
        <v>173</v>
      </c>
      <c r="W12" t="s">
        <v>173</v>
      </c>
      <c r="X12">
        <v>1</v>
      </c>
      <c r="Y12" t="s">
        <v>179</v>
      </c>
      <c r="Z12">
        <v>0.52</v>
      </c>
      <c r="AA12" t="s">
        <v>118</v>
      </c>
      <c r="AB12" t="s">
        <v>182</v>
      </c>
    </row>
    <row r="13" spans="2:28">
      <c r="B13" t="s">
        <v>157</v>
      </c>
      <c r="C13" t="s">
        <v>171</v>
      </c>
      <c r="D13" t="s">
        <v>29</v>
      </c>
      <c r="E13" t="s">
        <v>42</v>
      </c>
      <c r="F13" t="s">
        <v>173</v>
      </c>
      <c r="G13" t="s">
        <v>173</v>
      </c>
      <c r="H13">
        <v>12</v>
      </c>
      <c r="I13" t="s">
        <v>73</v>
      </c>
      <c r="J13" t="s">
        <v>49</v>
      </c>
      <c r="K13" t="s">
        <v>45</v>
      </c>
      <c r="L13" t="s">
        <v>27</v>
      </c>
      <c r="M13" t="s">
        <v>173</v>
      </c>
      <c r="N13" t="s">
        <v>173</v>
      </c>
      <c r="O13" t="s">
        <v>25</v>
      </c>
      <c r="P13">
        <v>7.1</v>
      </c>
      <c r="Q13">
        <v>1200</v>
      </c>
      <c r="R13">
        <v>66</v>
      </c>
      <c r="S13" t="s">
        <v>86</v>
      </c>
      <c r="T13" t="s">
        <v>175</v>
      </c>
      <c r="U13" t="s">
        <v>78</v>
      </c>
      <c r="V13" t="s">
        <v>173</v>
      </c>
      <c r="W13" t="s">
        <v>173</v>
      </c>
      <c r="X13">
        <v>1</v>
      </c>
      <c r="Y13" t="s">
        <v>179</v>
      </c>
      <c r="Z13">
        <v>0.52</v>
      </c>
      <c r="AA13" t="s">
        <v>180</v>
      </c>
      <c r="AB13" t="s">
        <v>182</v>
      </c>
    </row>
    <row r="14" spans="2:28">
      <c r="B14" t="s">
        <v>158</v>
      </c>
      <c r="C14" t="s">
        <v>171</v>
      </c>
      <c r="D14" t="s">
        <v>29</v>
      </c>
      <c r="E14" t="s">
        <v>42</v>
      </c>
      <c r="F14" t="s">
        <v>173</v>
      </c>
      <c r="G14" t="s">
        <v>173</v>
      </c>
      <c r="H14">
        <v>12</v>
      </c>
      <c r="I14" t="s">
        <v>73</v>
      </c>
      <c r="J14" t="s">
        <v>49</v>
      </c>
      <c r="K14" t="s">
        <v>45</v>
      </c>
      <c r="L14" t="s">
        <v>27</v>
      </c>
      <c r="M14" t="s">
        <v>173</v>
      </c>
      <c r="N14" t="s">
        <v>173</v>
      </c>
      <c r="O14" t="s">
        <v>25</v>
      </c>
      <c r="P14">
        <v>7.1</v>
      </c>
      <c r="Q14">
        <v>1200</v>
      </c>
      <c r="R14">
        <v>66</v>
      </c>
      <c r="S14" t="s">
        <v>86</v>
      </c>
      <c r="T14" t="s">
        <v>175</v>
      </c>
      <c r="U14" t="s">
        <v>78</v>
      </c>
      <c r="V14" t="s">
        <v>173</v>
      </c>
      <c r="W14" t="s">
        <v>173</v>
      </c>
      <c r="X14">
        <v>1</v>
      </c>
      <c r="Y14" t="s">
        <v>179</v>
      </c>
      <c r="Z14">
        <v>0.52</v>
      </c>
      <c r="AA14" t="s">
        <v>180</v>
      </c>
      <c r="AB14" t="s">
        <v>182</v>
      </c>
    </row>
    <row r="15" spans="2:28">
      <c r="B15" t="s">
        <v>159</v>
      </c>
      <c r="C15" t="s">
        <v>171</v>
      </c>
      <c r="D15" t="s">
        <v>29</v>
      </c>
      <c r="E15" t="s">
        <v>42</v>
      </c>
      <c r="F15" t="s">
        <v>173</v>
      </c>
      <c r="G15" t="s">
        <v>173</v>
      </c>
      <c r="H15">
        <v>16</v>
      </c>
      <c r="I15" t="s">
        <v>73</v>
      </c>
      <c r="J15" t="s">
        <v>49</v>
      </c>
      <c r="K15" t="s">
        <v>45</v>
      </c>
      <c r="L15" t="s">
        <v>27</v>
      </c>
      <c r="M15" t="s">
        <v>173</v>
      </c>
      <c r="N15" t="s">
        <v>173</v>
      </c>
      <c r="O15" t="s">
        <v>26</v>
      </c>
      <c r="P15">
        <v>7.5</v>
      </c>
      <c r="Q15">
        <v>1600</v>
      </c>
      <c r="R15">
        <v>71</v>
      </c>
      <c r="S15" t="s">
        <v>86</v>
      </c>
      <c r="T15" t="s">
        <v>176</v>
      </c>
      <c r="U15" t="s">
        <v>78</v>
      </c>
      <c r="V15" t="s">
        <v>173</v>
      </c>
      <c r="W15" t="s">
        <v>173</v>
      </c>
      <c r="X15">
        <v>1</v>
      </c>
      <c r="Y15" t="s">
        <v>179</v>
      </c>
      <c r="Z15">
        <v>0.52</v>
      </c>
      <c r="AA15" t="s">
        <v>116</v>
      </c>
      <c r="AB15" t="s">
        <v>182</v>
      </c>
    </row>
    <row r="16" spans="2:28">
      <c r="B16" t="s">
        <v>160</v>
      </c>
      <c r="C16" t="s">
        <v>171</v>
      </c>
      <c r="D16" t="s">
        <v>29</v>
      </c>
      <c r="E16" t="s">
        <v>42</v>
      </c>
      <c r="F16" t="s">
        <v>173</v>
      </c>
      <c r="G16" t="s">
        <v>173</v>
      </c>
      <c r="H16">
        <v>16</v>
      </c>
      <c r="I16" t="s">
        <v>73</v>
      </c>
      <c r="J16" t="s">
        <v>49</v>
      </c>
      <c r="K16" t="s">
        <v>45</v>
      </c>
      <c r="L16" t="s">
        <v>27</v>
      </c>
      <c r="M16" t="s">
        <v>173</v>
      </c>
      <c r="N16" t="s">
        <v>173</v>
      </c>
      <c r="O16" t="s">
        <v>26</v>
      </c>
      <c r="P16">
        <v>7.5</v>
      </c>
      <c r="Q16">
        <v>1600</v>
      </c>
      <c r="R16">
        <v>71</v>
      </c>
      <c r="S16" t="s">
        <v>86</v>
      </c>
      <c r="T16" t="s">
        <v>176</v>
      </c>
      <c r="U16" t="s">
        <v>78</v>
      </c>
      <c r="V16" t="s">
        <v>173</v>
      </c>
      <c r="W16" t="s">
        <v>173</v>
      </c>
      <c r="X16">
        <v>1</v>
      </c>
      <c r="Y16" t="s">
        <v>179</v>
      </c>
      <c r="Z16">
        <v>0.52</v>
      </c>
      <c r="AA16" t="s">
        <v>118</v>
      </c>
      <c r="AB16" t="s">
        <v>182</v>
      </c>
    </row>
    <row r="17" spans="2:28">
      <c r="B17" t="s">
        <v>161</v>
      </c>
      <c r="C17" t="s">
        <v>171</v>
      </c>
      <c r="D17" t="s">
        <v>29</v>
      </c>
      <c r="E17" t="s">
        <v>42</v>
      </c>
      <c r="F17" t="s">
        <v>173</v>
      </c>
      <c r="G17" t="s">
        <v>173</v>
      </c>
      <c r="H17">
        <v>16</v>
      </c>
      <c r="I17" t="s">
        <v>73</v>
      </c>
      <c r="J17" t="s">
        <v>49</v>
      </c>
      <c r="K17" t="s">
        <v>45</v>
      </c>
      <c r="L17" t="s">
        <v>27</v>
      </c>
      <c r="M17" t="s">
        <v>173</v>
      </c>
      <c r="N17" t="s">
        <v>173</v>
      </c>
      <c r="O17" t="s">
        <v>26</v>
      </c>
      <c r="P17">
        <v>7.5</v>
      </c>
      <c r="Q17">
        <v>1600</v>
      </c>
      <c r="R17">
        <v>71</v>
      </c>
      <c r="S17" t="s">
        <v>86</v>
      </c>
      <c r="T17" t="s">
        <v>176</v>
      </c>
      <c r="U17" t="s">
        <v>78</v>
      </c>
      <c r="V17" t="s">
        <v>173</v>
      </c>
      <c r="W17" t="s">
        <v>173</v>
      </c>
      <c r="X17">
        <v>1</v>
      </c>
      <c r="Y17" t="s">
        <v>179</v>
      </c>
      <c r="Z17">
        <v>0.52</v>
      </c>
      <c r="AA17" t="s">
        <v>180</v>
      </c>
      <c r="AB17" t="s">
        <v>182</v>
      </c>
    </row>
    <row r="18" spans="2:28">
      <c r="B18" t="s">
        <v>162</v>
      </c>
      <c r="C18" t="s">
        <v>171</v>
      </c>
      <c r="D18" t="s">
        <v>29</v>
      </c>
      <c r="E18" t="s">
        <v>42</v>
      </c>
      <c r="F18" t="s">
        <v>173</v>
      </c>
      <c r="G18" t="s">
        <v>173</v>
      </c>
      <c r="H18">
        <v>16</v>
      </c>
      <c r="I18" t="s">
        <v>73</v>
      </c>
      <c r="J18" t="s">
        <v>49</v>
      </c>
      <c r="K18" t="s">
        <v>45</v>
      </c>
      <c r="L18" t="s">
        <v>27</v>
      </c>
      <c r="M18" t="s">
        <v>173</v>
      </c>
      <c r="N18" t="s">
        <v>173</v>
      </c>
      <c r="O18" t="s">
        <v>26</v>
      </c>
      <c r="P18">
        <v>7.5</v>
      </c>
      <c r="Q18">
        <v>1600</v>
      </c>
      <c r="R18">
        <v>71</v>
      </c>
      <c r="S18" t="s">
        <v>86</v>
      </c>
      <c r="T18" t="s">
        <v>176</v>
      </c>
      <c r="U18" t="s">
        <v>78</v>
      </c>
      <c r="V18" t="s">
        <v>173</v>
      </c>
      <c r="W18" t="s">
        <v>173</v>
      </c>
      <c r="X18">
        <v>1</v>
      </c>
      <c r="Y18" t="s">
        <v>179</v>
      </c>
      <c r="Z18">
        <v>0.52</v>
      </c>
      <c r="AA18" t="s">
        <v>180</v>
      </c>
      <c r="AB18" t="s">
        <v>182</v>
      </c>
    </row>
    <row r="19" spans="2:28">
      <c r="B19" t="s">
        <v>163</v>
      </c>
      <c r="C19" t="s">
        <v>171</v>
      </c>
      <c r="D19" t="s">
        <v>29</v>
      </c>
      <c r="E19" t="s">
        <v>42</v>
      </c>
      <c r="F19" t="s">
        <v>173</v>
      </c>
      <c r="G19" t="s">
        <v>173</v>
      </c>
      <c r="H19">
        <v>20</v>
      </c>
      <c r="I19" t="s">
        <v>73</v>
      </c>
      <c r="J19" t="s">
        <v>49</v>
      </c>
      <c r="K19" t="s">
        <v>45</v>
      </c>
      <c r="L19" t="s">
        <v>27</v>
      </c>
      <c r="M19" t="s">
        <v>173</v>
      </c>
      <c r="N19" t="s">
        <v>173</v>
      </c>
      <c r="O19" t="s">
        <v>26</v>
      </c>
      <c r="P19">
        <v>10.5</v>
      </c>
      <c r="Q19">
        <v>2000</v>
      </c>
      <c r="R19">
        <v>83</v>
      </c>
      <c r="S19" t="s">
        <v>86</v>
      </c>
      <c r="T19" t="s">
        <v>176</v>
      </c>
      <c r="U19" t="s">
        <v>78</v>
      </c>
      <c r="V19" t="s">
        <v>173</v>
      </c>
      <c r="W19" t="s">
        <v>173</v>
      </c>
      <c r="X19">
        <v>1</v>
      </c>
      <c r="Y19" t="s">
        <v>179</v>
      </c>
      <c r="Z19">
        <v>0.52</v>
      </c>
      <c r="AA19" t="s">
        <v>116</v>
      </c>
      <c r="AB19" t="s">
        <v>181</v>
      </c>
    </row>
    <row r="20" spans="2:28">
      <c r="B20" t="s">
        <v>164</v>
      </c>
      <c r="C20" t="s">
        <v>171</v>
      </c>
      <c r="D20" t="s">
        <v>29</v>
      </c>
      <c r="E20" t="s">
        <v>42</v>
      </c>
      <c r="F20" t="s">
        <v>173</v>
      </c>
      <c r="G20" t="s">
        <v>173</v>
      </c>
      <c r="H20">
        <v>20</v>
      </c>
      <c r="I20" t="s">
        <v>73</v>
      </c>
      <c r="J20" t="s">
        <v>49</v>
      </c>
      <c r="K20" t="s">
        <v>45</v>
      </c>
      <c r="L20" t="s">
        <v>27</v>
      </c>
      <c r="M20" t="s">
        <v>173</v>
      </c>
      <c r="N20" t="s">
        <v>173</v>
      </c>
      <c r="O20" t="s">
        <v>26</v>
      </c>
      <c r="P20">
        <v>10.5</v>
      </c>
      <c r="Q20">
        <v>2000</v>
      </c>
      <c r="R20">
        <v>83</v>
      </c>
      <c r="S20" t="s">
        <v>86</v>
      </c>
      <c r="T20" t="s">
        <v>176</v>
      </c>
      <c r="U20" t="s">
        <v>78</v>
      </c>
      <c r="V20" t="s">
        <v>173</v>
      </c>
      <c r="W20" t="s">
        <v>173</v>
      </c>
      <c r="X20">
        <v>1</v>
      </c>
      <c r="Y20" t="s">
        <v>179</v>
      </c>
      <c r="Z20">
        <v>0.52</v>
      </c>
      <c r="AA20" t="s">
        <v>118</v>
      </c>
      <c r="AB20" t="s">
        <v>181</v>
      </c>
    </row>
    <row r="21" spans="2:28">
      <c r="B21" t="s">
        <v>165</v>
      </c>
      <c r="C21" t="s">
        <v>171</v>
      </c>
      <c r="D21" t="s">
        <v>29</v>
      </c>
      <c r="E21" t="s">
        <v>42</v>
      </c>
      <c r="F21" t="s">
        <v>173</v>
      </c>
      <c r="G21" t="s">
        <v>173</v>
      </c>
      <c r="H21">
        <v>20</v>
      </c>
      <c r="I21" t="s">
        <v>73</v>
      </c>
      <c r="J21" t="s">
        <v>49</v>
      </c>
      <c r="K21" t="s">
        <v>45</v>
      </c>
      <c r="L21" t="s">
        <v>27</v>
      </c>
      <c r="M21" t="s">
        <v>173</v>
      </c>
      <c r="N21" t="s">
        <v>173</v>
      </c>
      <c r="O21" t="s">
        <v>26</v>
      </c>
      <c r="P21">
        <v>10.5</v>
      </c>
      <c r="Q21">
        <v>2000</v>
      </c>
      <c r="R21">
        <v>83</v>
      </c>
      <c r="S21" t="s">
        <v>86</v>
      </c>
      <c r="T21" t="s">
        <v>176</v>
      </c>
      <c r="U21" t="s">
        <v>78</v>
      </c>
      <c r="V21" t="s">
        <v>173</v>
      </c>
      <c r="W21" t="s">
        <v>173</v>
      </c>
      <c r="X21">
        <v>1</v>
      </c>
      <c r="Y21" t="s">
        <v>179</v>
      </c>
      <c r="Z21">
        <v>0.52</v>
      </c>
      <c r="AA21" t="s">
        <v>180</v>
      </c>
      <c r="AB21" t="s">
        <v>181</v>
      </c>
    </row>
    <row r="22" spans="2:28">
      <c r="B22" t="s">
        <v>166</v>
      </c>
      <c r="C22" t="s">
        <v>171</v>
      </c>
      <c r="D22" t="s">
        <v>29</v>
      </c>
      <c r="E22" t="s">
        <v>42</v>
      </c>
      <c r="F22" t="s">
        <v>173</v>
      </c>
      <c r="G22" t="s">
        <v>173</v>
      </c>
      <c r="H22">
        <v>20</v>
      </c>
      <c r="I22" t="s">
        <v>73</v>
      </c>
      <c r="J22" t="s">
        <v>49</v>
      </c>
      <c r="K22" t="s">
        <v>45</v>
      </c>
      <c r="L22" t="s">
        <v>27</v>
      </c>
      <c r="M22" t="s">
        <v>173</v>
      </c>
      <c r="N22" t="s">
        <v>173</v>
      </c>
      <c r="O22" t="s">
        <v>26</v>
      </c>
      <c r="P22">
        <v>10.5</v>
      </c>
      <c r="Q22">
        <v>2000</v>
      </c>
      <c r="R22">
        <v>83</v>
      </c>
      <c r="S22" t="s">
        <v>86</v>
      </c>
      <c r="T22" t="s">
        <v>176</v>
      </c>
      <c r="U22" t="s">
        <v>78</v>
      </c>
      <c r="V22" t="s">
        <v>173</v>
      </c>
      <c r="W22" t="s">
        <v>173</v>
      </c>
      <c r="X22">
        <v>1</v>
      </c>
      <c r="Y22" t="s">
        <v>179</v>
      </c>
      <c r="Z22">
        <v>0.52</v>
      </c>
      <c r="AA22" t="s">
        <v>180</v>
      </c>
      <c r="AB22" t="s">
        <v>181</v>
      </c>
    </row>
    <row r="23" spans="2:28">
      <c r="B23" t="s">
        <v>167</v>
      </c>
      <c r="C23" t="s">
        <v>171</v>
      </c>
      <c r="D23" t="s">
        <v>172</v>
      </c>
      <c r="E23" t="s">
        <v>42</v>
      </c>
      <c r="F23" t="s">
        <v>173</v>
      </c>
      <c r="G23" t="s">
        <v>173</v>
      </c>
      <c r="H23">
        <v>8</v>
      </c>
      <c r="I23" t="s">
        <v>73</v>
      </c>
      <c r="J23" t="s">
        <v>49</v>
      </c>
      <c r="K23" t="s">
        <v>30</v>
      </c>
      <c r="L23" t="s">
        <v>27</v>
      </c>
      <c r="M23" t="s">
        <v>173</v>
      </c>
      <c r="N23" t="s">
        <v>173</v>
      </c>
      <c r="O23" t="s">
        <v>17</v>
      </c>
      <c r="P23">
        <v>2.8</v>
      </c>
      <c r="Q23">
        <v>800</v>
      </c>
      <c r="R23">
        <v>69</v>
      </c>
      <c r="S23" t="s">
        <v>77</v>
      </c>
      <c r="T23" t="s">
        <v>174</v>
      </c>
      <c r="U23" t="s">
        <v>78</v>
      </c>
      <c r="V23" t="s">
        <v>173</v>
      </c>
      <c r="W23" t="s">
        <v>173</v>
      </c>
      <c r="X23">
        <v>1</v>
      </c>
      <c r="Y23" t="s">
        <v>179</v>
      </c>
      <c r="Z23">
        <v>0.52</v>
      </c>
      <c r="AA23" t="s">
        <v>117</v>
      </c>
      <c r="AB23" t="s">
        <v>127</v>
      </c>
    </row>
    <row r="24" spans="2:28">
      <c r="B24" t="s">
        <v>168</v>
      </c>
      <c r="C24" t="s">
        <v>171</v>
      </c>
      <c r="D24" t="s">
        <v>172</v>
      </c>
      <c r="E24" t="s">
        <v>42</v>
      </c>
      <c r="F24" t="s">
        <v>173</v>
      </c>
      <c r="G24" t="s">
        <v>173</v>
      </c>
      <c r="H24">
        <v>12</v>
      </c>
      <c r="I24" t="s">
        <v>73</v>
      </c>
      <c r="J24" t="s">
        <v>49</v>
      </c>
      <c r="K24" t="s">
        <v>30</v>
      </c>
      <c r="L24" t="s">
        <v>27</v>
      </c>
      <c r="M24" t="s">
        <v>173</v>
      </c>
      <c r="N24" t="s">
        <v>173</v>
      </c>
      <c r="O24" t="s">
        <v>25</v>
      </c>
      <c r="P24">
        <v>4.0999999999999996</v>
      </c>
      <c r="Q24">
        <v>1200</v>
      </c>
      <c r="R24">
        <v>69</v>
      </c>
      <c r="S24" t="s">
        <v>77</v>
      </c>
      <c r="T24" t="s">
        <v>175</v>
      </c>
      <c r="U24" t="s">
        <v>78</v>
      </c>
      <c r="V24" t="s">
        <v>173</v>
      </c>
      <c r="W24" t="s">
        <v>173</v>
      </c>
      <c r="X24">
        <v>1</v>
      </c>
      <c r="Y24" t="s">
        <v>179</v>
      </c>
      <c r="Z24">
        <v>0.52</v>
      </c>
      <c r="AA24" t="s">
        <v>117</v>
      </c>
      <c r="AB24" t="s">
        <v>127</v>
      </c>
    </row>
    <row r="25" spans="2:28">
      <c r="B25" t="s">
        <v>169</v>
      </c>
      <c r="C25" t="s">
        <v>171</v>
      </c>
      <c r="D25" t="s">
        <v>172</v>
      </c>
      <c r="E25" t="s">
        <v>42</v>
      </c>
      <c r="F25" t="s">
        <v>173</v>
      </c>
      <c r="G25" t="s">
        <v>173</v>
      </c>
      <c r="H25">
        <v>16</v>
      </c>
      <c r="I25" t="s">
        <v>73</v>
      </c>
      <c r="J25" t="s">
        <v>49</v>
      </c>
      <c r="K25" t="s">
        <v>30</v>
      </c>
      <c r="L25" t="s">
        <v>27</v>
      </c>
      <c r="M25" t="s">
        <v>173</v>
      </c>
      <c r="N25" t="s">
        <v>173</v>
      </c>
      <c r="O25" t="s">
        <v>26</v>
      </c>
      <c r="P25">
        <v>6</v>
      </c>
      <c r="Q25">
        <v>1600</v>
      </c>
      <c r="R25">
        <v>74</v>
      </c>
      <c r="S25" t="s">
        <v>77</v>
      </c>
      <c r="T25" t="s">
        <v>176</v>
      </c>
      <c r="U25" t="s">
        <v>78</v>
      </c>
      <c r="V25" t="s">
        <v>173</v>
      </c>
      <c r="W25" t="s">
        <v>173</v>
      </c>
      <c r="X25">
        <v>1</v>
      </c>
      <c r="Y25" t="s">
        <v>179</v>
      </c>
      <c r="Z25">
        <v>0.52</v>
      </c>
      <c r="AA25" t="s">
        <v>117</v>
      </c>
      <c r="AB25" t="s">
        <v>127</v>
      </c>
    </row>
    <row r="26" spans="2:28">
      <c r="B26" t="s">
        <v>170</v>
      </c>
      <c r="C26" t="s">
        <v>171</v>
      </c>
      <c r="D26" t="s">
        <v>172</v>
      </c>
      <c r="E26" t="s">
        <v>42</v>
      </c>
      <c r="F26" t="s">
        <v>173</v>
      </c>
      <c r="G26" t="s">
        <v>173</v>
      </c>
      <c r="H26">
        <v>20</v>
      </c>
      <c r="I26" t="s">
        <v>73</v>
      </c>
      <c r="J26" t="s">
        <v>49</v>
      </c>
      <c r="K26" t="s">
        <v>30</v>
      </c>
      <c r="L26" t="s">
        <v>27</v>
      </c>
      <c r="M26" t="s">
        <v>173</v>
      </c>
      <c r="N26" t="s">
        <v>173</v>
      </c>
      <c r="O26">
        <v>1</v>
      </c>
      <c r="P26">
        <v>7.6</v>
      </c>
      <c r="Q26">
        <v>2000</v>
      </c>
      <c r="R26">
        <v>86</v>
      </c>
      <c r="S26" t="s">
        <v>77</v>
      </c>
      <c r="T26" t="s">
        <v>176</v>
      </c>
      <c r="U26" t="s">
        <v>78</v>
      </c>
      <c r="V26" t="s">
        <v>173</v>
      </c>
      <c r="W26" t="s">
        <v>173</v>
      </c>
      <c r="X26">
        <v>1</v>
      </c>
      <c r="Y26" t="s">
        <v>179</v>
      </c>
      <c r="Z26">
        <v>0.52</v>
      </c>
      <c r="AA26" t="s">
        <v>117</v>
      </c>
      <c r="AB26" t="s">
        <v>127</v>
      </c>
    </row>
  </sheetData>
  <sheetProtection algorithmName="SHA-512" hashValue="4TBXumIE3X4cmcXzcVomJLvEMJBxCrdMBhn0N7jVy2FDtadjI5/uW2qOsf0KMXPtEzAPXsdqEw5Tp9qUtOstuw==" saltValue="m6OuZ+8woOK+QdSVL5nt5w==" spinCount="100000" sheet="1" objects="1" scenarios="1"/>
  <autoFilter ref="B2:L26" xr:uid="{524FED65-2B23-419C-96FE-B4EEB721971C}"/>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sheetPr codeName="Sheet5"/>
  <dimension ref="B2:BE39"/>
  <sheetViews>
    <sheetView showGridLines="0" topLeftCell="L1" workbookViewId="0">
      <selection activeCell="AI25" sqref="AI25"/>
    </sheetView>
  </sheetViews>
  <sheetFormatPr defaultRowHeight="13.2"/>
  <cols>
    <col min="2" max="2" width="36.88671875" bestFit="1" customWidth="1"/>
    <col min="3" max="3" width="5.33203125" style="64" customWidth="1"/>
    <col min="4" max="4" width="7.33203125" style="64" customWidth="1"/>
    <col min="5" max="9" width="6.44140625" style="64" customWidth="1"/>
    <col min="15" max="21" width="5.6640625" customWidth="1"/>
    <col min="23" max="23" width="5.33203125" style="64" customWidth="1"/>
    <col min="24" max="24" width="7.33203125" style="64" customWidth="1"/>
    <col min="25" max="29" width="6.44140625" style="64" customWidth="1"/>
    <col min="31" max="32" width="6.44140625" customWidth="1"/>
    <col min="35" max="35" width="32.33203125" bestFit="1" customWidth="1"/>
  </cols>
  <sheetData>
    <row r="2" spans="2:57">
      <c r="C2" s="91"/>
      <c r="D2" s="91"/>
      <c r="E2" s="92"/>
      <c r="F2" s="91"/>
      <c r="G2" s="91"/>
      <c r="H2" s="91"/>
      <c r="I2" s="91"/>
      <c r="Q2" t="s">
        <v>130</v>
      </c>
      <c r="Y2" t="s">
        <v>131</v>
      </c>
    </row>
    <row r="3" spans="2:57">
      <c r="C3" s="93"/>
      <c r="D3" s="93"/>
      <c r="E3" s="93"/>
      <c r="F3" s="93"/>
      <c r="G3" s="93"/>
      <c r="H3" s="93"/>
      <c r="I3" s="93"/>
      <c r="W3" s="65"/>
      <c r="X3" s="65"/>
      <c r="Y3" s="65"/>
      <c r="Z3" s="65"/>
      <c r="AA3" s="65"/>
      <c r="AB3" s="65"/>
      <c r="AC3" s="65"/>
    </row>
    <row r="4" spans="2:57" ht="24" customHeight="1">
      <c r="C4" s="94"/>
      <c r="D4" s="94"/>
      <c r="E4" s="95"/>
      <c r="F4" s="95"/>
      <c r="G4" s="95"/>
      <c r="H4" s="95"/>
      <c r="I4" s="95"/>
      <c r="O4" s="66"/>
      <c r="P4" s="67"/>
      <c r="Q4" s="156" t="s">
        <v>64</v>
      </c>
      <c r="R4" s="157"/>
      <c r="S4" s="157"/>
      <c r="T4" s="157"/>
      <c r="U4" s="158"/>
      <c r="W4" s="66"/>
      <c r="X4" s="67"/>
      <c r="Y4" s="154" t="s">
        <v>64</v>
      </c>
      <c r="Z4" s="155"/>
      <c r="AA4" s="155"/>
      <c r="AB4" s="155"/>
      <c r="AC4" s="155"/>
      <c r="AZ4" s="89"/>
      <c r="BA4" s="89"/>
      <c r="BB4" s="89"/>
      <c r="BC4" s="89"/>
      <c r="BD4" s="89"/>
    </row>
    <row r="5" spans="2:57">
      <c r="B5" s="96" t="s">
        <v>89</v>
      </c>
      <c r="C5" s="97">
        <v>1</v>
      </c>
      <c r="D5" s="97">
        <v>2</v>
      </c>
      <c r="E5" s="97">
        <v>3</v>
      </c>
      <c r="F5" s="97">
        <v>4</v>
      </c>
      <c r="G5" s="97">
        <v>5</v>
      </c>
      <c r="H5" s="97">
        <v>6</v>
      </c>
      <c r="I5" s="97">
        <v>7</v>
      </c>
      <c r="J5" s="97">
        <v>8</v>
      </c>
      <c r="K5" s="97">
        <v>9</v>
      </c>
      <c r="L5" s="97">
        <v>10</v>
      </c>
      <c r="O5" s="111" t="s">
        <v>65</v>
      </c>
      <c r="P5" s="79" t="s">
        <v>66</v>
      </c>
      <c r="Q5" s="112">
        <v>0.1</v>
      </c>
      <c r="R5" s="112">
        <v>0.2</v>
      </c>
      <c r="S5" s="112">
        <v>0.3</v>
      </c>
      <c r="T5" s="112">
        <v>0.4</v>
      </c>
      <c r="U5" s="112">
        <v>0.5</v>
      </c>
      <c r="W5" s="111" t="s">
        <v>65</v>
      </c>
      <c r="X5" s="79" t="s">
        <v>88</v>
      </c>
      <c r="Y5" s="112">
        <v>0.1</v>
      </c>
      <c r="Z5" s="112">
        <v>0.2</v>
      </c>
      <c r="AA5" s="112">
        <v>0.3</v>
      </c>
      <c r="AB5" s="112">
        <v>0.4</v>
      </c>
      <c r="AC5" s="112">
        <v>0.5</v>
      </c>
      <c r="AI5" t="s">
        <v>87</v>
      </c>
      <c r="AZ5" s="89"/>
      <c r="BA5" s="89"/>
      <c r="BB5" s="89"/>
      <c r="BC5" s="89"/>
      <c r="BD5" s="89"/>
      <c r="BE5" s="89"/>
    </row>
    <row r="6" spans="2:57">
      <c r="B6" t="s">
        <v>183</v>
      </c>
      <c r="C6" s="121">
        <v>8</v>
      </c>
      <c r="D6" s="68" t="s">
        <v>67</v>
      </c>
      <c r="E6" s="68">
        <v>749</v>
      </c>
      <c r="F6" s="68">
        <v>705</v>
      </c>
      <c r="G6" s="68">
        <v>658</v>
      </c>
      <c r="H6" s="68">
        <v>614</v>
      </c>
      <c r="I6" s="68">
        <v>558</v>
      </c>
      <c r="K6" s="90"/>
      <c r="O6" s="153">
        <v>8</v>
      </c>
      <c r="P6" s="119" t="s">
        <v>67</v>
      </c>
      <c r="Q6" s="119">
        <v>749</v>
      </c>
      <c r="R6" s="119">
        <v>705</v>
      </c>
      <c r="S6" s="119">
        <v>658</v>
      </c>
      <c r="T6" s="119">
        <v>614</v>
      </c>
      <c r="U6" s="119">
        <v>558</v>
      </c>
      <c r="W6" s="113">
        <v>8</v>
      </c>
      <c r="X6" s="114">
        <v>1</v>
      </c>
      <c r="Y6" s="115">
        <v>502.2</v>
      </c>
      <c r="Z6" s="115">
        <v>265.5</v>
      </c>
      <c r="AA6" s="115">
        <v>155.30000000000001</v>
      </c>
      <c r="AB6" s="115">
        <v>155.80000000000001</v>
      </c>
      <c r="AC6" s="115">
        <v>155.69999999999999</v>
      </c>
      <c r="AI6" t="s">
        <v>31</v>
      </c>
      <c r="AJ6" t="s">
        <v>66</v>
      </c>
      <c r="AK6">
        <v>0.1</v>
      </c>
      <c r="AL6">
        <v>0.2</v>
      </c>
      <c r="AM6">
        <v>0.3</v>
      </c>
      <c r="AN6">
        <v>0.4</v>
      </c>
      <c r="AO6">
        <v>0.5</v>
      </c>
      <c r="AZ6" s="89"/>
      <c r="BA6" s="89"/>
      <c r="BB6" s="89"/>
      <c r="BC6" s="89"/>
      <c r="BD6" s="89"/>
      <c r="BE6" s="89"/>
    </row>
    <row r="7" spans="2:57">
      <c r="B7" t="s">
        <v>184</v>
      </c>
      <c r="C7" s="121">
        <v>8</v>
      </c>
      <c r="D7" s="68" t="s">
        <v>71</v>
      </c>
      <c r="E7" s="68">
        <v>865</v>
      </c>
      <c r="F7" s="68">
        <v>815</v>
      </c>
      <c r="G7" s="68">
        <v>760</v>
      </c>
      <c r="H7" s="68">
        <v>708</v>
      </c>
      <c r="I7" s="68">
        <v>646</v>
      </c>
      <c r="K7" s="90"/>
      <c r="O7" s="153"/>
      <c r="P7" s="120" t="s">
        <v>71</v>
      </c>
      <c r="Q7" s="119">
        <v>865</v>
      </c>
      <c r="R7" s="119">
        <v>815</v>
      </c>
      <c r="S7" s="119">
        <v>760</v>
      </c>
      <c r="T7" s="119">
        <v>708</v>
      </c>
      <c r="U7" s="119">
        <v>646</v>
      </c>
      <c r="W7" s="113">
        <v>8</v>
      </c>
      <c r="X7" s="114">
        <v>2</v>
      </c>
      <c r="Y7" s="115">
        <v>667.4</v>
      </c>
      <c r="Z7" s="115">
        <v>667.8</v>
      </c>
      <c r="AA7" s="115">
        <v>636.20000000000005</v>
      </c>
      <c r="AB7" s="115">
        <v>596.9</v>
      </c>
      <c r="AC7" s="115">
        <v>562</v>
      </c>
      <c r="AI7" t="s">
        <v>45</v>
      </c>
      <c r="AJ7" t="s">
        <v>66</v>
      </c>
      <c r="AK7">
        <v>0.1</v>
      </c>
      <c r="AL7">
        <v>0.2</v>
      </c>
      <c r="AM7">
        <v>0.3</v>
      </c>
      <c r="AN7">
        <v>0.4</v>
      </c>
      <c r="AO7">
        <v>0.5</v>
      </c>
      <c r="AZ7" s="89"/>
      <c r="BA7" s="89"/>
      <c r="BB7" s="89"/>
      <c r="BC7" s="89"/>
      <c r="BD7" s="89"/>
      <c r="BE7" s="89"/>
    </row>
    <row r="8" spans="2:57">
      <c r="B8" t="s">
        <v>185</v>
      </c>
      <c r="C8" s="121">
        <v>8</v>
      </c>
      <c r="D8" s="98" t="s">
        <v>70</v>
      </c>
      <c r="E8" s="68">
        <v>904</v>
      </c>
      <c r="F8" s="68">
        <v>836</v>
      </c>
      <c r="G8" s="68">
        <v>801</v>
      </c>
      <c r="H8" s="68">
        <v>740</v>
      </c>
      <c r="I8" s="68">
        <v>681</v>
      </c>
      <c r="K8" s="90"/>
      <c r="O8" s="153"/>
      <c r="P8" s="119" t="s">
        <v>70</v>
      </c>
      <c r="Q8" s="119">
        <v>904</v>
      </c>
      <c r="R8" s="119">
        <v>836</v>
      </c>
      <c r="S8" s="119">
        <v>801</v>
      </c>
      <c r="T8" s="119">
        <v>740</v>
      </c>
      <c r="U8" s="119">
        <v>681</v>
      </c>
      <c r="W8" s="113">
        <v>8</v>
      </c>
      <c r="X8" s="114" t="s">
        <v>81</v>
      </c>
      <c r="Y8" s="115">
        <v>1008.1</v>
      </c>
      <c r="Z8" s="115">
        <v>980</v>
      </c>
      <c r="AA8" s="115">
        <v>925.1</v>
      </c>
      <c r="AB8" s="115">
        <v>932.9</v>
      </c>
      <c r="AC8" s="115">
        <v>915.4</v>
      </c>
      <c r="AI8" t="s">
        <v>30</v>
      </c>
      <c r="AJ8" t="s">
        <v>88</v>
      </c>
      <c r="AK8">
        <v>0.1</v>
      </c>
      <c r="AL8">
        <v>0.2</v>
      </c>
      <c r="AM8">
        <v>0.3</v>
      </c>
      <c r="AN8">
        <v>0.4</v>
      </c>
      <c r="AO8">
        <v>0.5</v>
      </c>
      <c r="AZ8" s="89"/>
      <c r="BA8" s="89"/>
      <c r="BB8" s="89"/>
      <c r="BC8" s="89"/>
      <c r="BD8" s="89"/>
      <c r="BE8" s="89"/>
    </row>
    <row r="9" spans="2:57">
      <c r="B9" t="s">
        <v>186</v>
      </c>
      <c r="C9" s="121">
        <v>12</v>
      </c>
      <c r="D9" s="68" t="s">
        <v>67</v>
      </c>
      <c r="E9" s="68">
        <v>1198</v>
      </c>
      <c r="F9" s="68">
        <v>1144</v>
      </c>
      <c r="G9" s="68">
        <v>1086</v>
      </c>
      <c r="H9" s="68">
        <v>1018</v>
      </c>
      <c r="I9" s="68">
        <v>962</v>
      </c>
      <c r="K9" s="90"/>
      <c r="O9" s="153">
        <v>12</v>
      </c>
      <c r="P9" s="119" t="s">
        <v>67</v>
      </c>
      <c r="Q9" s="119">
        <v>1198</v>
      </c>
      <c r="R9" s="119">
        <v>1144</v>
      </c>
      <c r="S9" s="119">
        <v>1086</v>
      </c>
      <c r="T9" s="119">
        <v>1018</v>
      </c>
      <c r="U9" s="119">
        <v>962</v>
      </c>
      <c r="W9" s="113">
        <v>8</v>
      </c>
      <c r="X9" s="116" t="s">
        <v>129</v>
      </c>
      <c r="Y9" s="115">
        <v>856.3</v>
      </c>
      <c r="Z9" s="115">
        <v>838.9</v>
      </c>
      <c r="AA9" s="115">
        <v>819.3</v>
      </c>
      <c r="AB9" s="115">
        <v>793.6</v>
      </c>
      <c r="AC9" s="115">
        <v>783.3</v>
      </c>
      <c r="AI9" t="s">
        <v>46</v>
      </c>
      <c r="AJ9" t="s">
        <v>88</v>
      </c>
      <c r="AK9">
        <v>0.1</v>
      </c>
      <c r="AL9">
        <v>0.2</v>
      </c>
      <c r="AM9">
        <v>0.3</v>
      </c>
      <c r="AN9">
        <v>0.4</v>
      </c>
      <c r="AO9">
        <v>0.5</v>
      </c>
    </row>
    <row r="10" spans="2:57">
      <c r="B10" t="s">
        <v>187</v>
      </c>
      <c r="C10" s="121">
        <v>12</v>
      </c>
      <c r="D10" s="68" t="s">
        <v>71</v>
      </c>
      <c r="E10" s="68">
        <v>1257</v>
      </c>
      <c r="F10" s="68">
        <v>1198</v>
      </c>
      <c r="G10" s="68">
        <v>1130</v>
      </c>
      <c r="H10" s="68">
        <v>1072</v>
      </c>
      <c r="I10" s="68">
        <v>1010</v>
      </c>
      <c r="K10" s="90"/>
      <c r="O10" s="153"/>
      <c r="P10" s="120" t="s">
        <v>71</v>
      </c>
      <c r="Q10" s="119">
        <v>1257</v>
      </c>
      <c r="R10" s="119">
        <v>1198</v>
      </c>
      <c r="S10" s="119">
        <v>1130</v>
      </c>
      <c r="T10" s="119">
        <v>1072</v>
      </c>
      <c r="U10" s="119">
        <v>1010</v>
      </c>
      <c r="W10" s="113">
        <v>8</v>
      </c>
      <c r="X10" s="114">
        <v>5</v>
      </c>
      <c r="Y10" s="115">
        <v>789.8</v>
      </c>
      <c r="Z10" s="115">
        <v>757.9</v>
      </c>
      <c r="AA10" s="115">
        <v>739.8</v>
      </c>
      <c r="AB10" s="115">
        <v>734.4</v>
      </c>
      <c r="AC10" s="115">
        <v>696.1</v>
      </c>
    </row>
    <row r="11" spans="2:57">
      <c r="B11" t="s">
        <v>188</v>
      </c>
      <c r="C11" s="121">
        <v>12</v>
      </c>
      <c r="D11" s="98" t="s">
        <v>70</v>
      </c>
      <c r="E11" s="68">
        <v>1273</v>
      </c>
      <c r="F11" s="68">
        <v>1215</v>
      </c>
      <c r="G11" s="68">
        <v>1158</v>
      </c>
      <c r="H11" s="68">
        <v>1094</v>
      </c>
      <c r="I11" s="68">
        <v>1018</v>
      </c>
      <c r="K11" s="90"/>
      <c r="O11" s="153"/>
      <c r="P11" s="119" t="s">
        <v>70</v>
      </c>
      <c r="Q11" s="119">
        <v>1273</v>
      </c>
      <c r="R11" s="119">
        <v>1215</v>
      </c>
      <c r="S11" s="119">
        <v>1158</v>
      </c>
      <c r="T11" s="119">
        <v>1094</v>
      </c>
      <c r="U11" s="119">
        <v>1018</v>
      </c>
      <c r="W11" s="117">
        <v>12</v>
      </c>
      <c r="X11" s="114">
        <v>1</v>
      </c>
      <c r="Y11" s="115">
        <v>839.2</v>
      </c>
      <c r="Z11" s="115">
        <v>657.9</v>
      </c>
      <c r="AA11" s="115">
        <v>320.3</v>
      </c>
      <c r="AB11" s="115">
        <v>257.60000000000002</v>
      </c>
      <c r="AC11" s="115">
        <v>219.6</v>
      </c>
    </row>
    <row r="12" spans="2:57">
      <c r="B12" t="s">
        <v>189</v>
      </c>
      <c r="C12" s="121">
        <v>16</v>
      </c>
      <c r="D12" s="68" t="s">
        <v>67</v>
      </c>
      <c r="E12" s="68">
        <v>1576</v>
      </c>
      <c r="F12" s="68">
        <v>1514</v>
      </c>
      <c r="G12" s="68">
        <v>1433</v>
      </c>
      <c r="H12" s="68">
        <v>1338</v>
      </c>
      <c r="I12" s="68">
        <v>1264</v>
      </c>
      <c r="K12" s="90"/>
      <c r="O12" s="153">
        <v>16</v>
      </c>
      <c r="P12" s="119" t="s">
        <v>67</v>
      </c>
      <c r="Q12" s="119">
        <v>1576</v>
      </c>
      <c r="R12" s="119">
        <v>1514</v>
      </c>
      <c r="S12" s="119">
        <v>1433</v>
      </c>
      <c r="T12" s="119">
        <v>1338</v>
      </c>
      <c r="U12" s="119">
        <v>1264</v>
      </c>
      <c r="W12" s="118">
        <v>12</v>
      </c>
      <c r="X12" s="114">
        <v>2</v>
      </c>
      <c r="Y12" s="115">
        <v>915.3</v>
      </c>
      <c r="Z12" s="115">
        <v>761.5</v>
      </c>
      <c r="AA12" s="115">
        <v>663.7</v>
      </c>
      <c r="AB12" s="115">
        <v>617.1</v>
      </c>
      <c r="AC12" s="115">
        <v>566.6</v>
      </c>
    </row>
    <row r="13" spans="2:57">
      <c r="B13" t="s">
        <v>190</v>
      </c>
      <c r="C13" s="121">
        <v>16</v>
      </c>
      <c r="D13" s="68" t="s">
        <v>68</v>
      </c>
      <c r="E13" s="68">
        <v>1643</v>
      </c>
      <c r="F13" s="68">
        <v>1576</v>
      </c>
      <c r="G13" s="68">
        <v>1490</v>
      </c>
      <c r="H13" s="68">
        <v>1407</v>
      </c>
      <c r="I13" s="68">
        <v>1320</v>
      </c>
      <c r="K13" s="90"/>
      <c r="O13" s="153"/>
      <c r="P13" s="119" t="s">
        <v>68</v>
      </c>
      <c r="Q13" s="119">
        <v>1643</v>
      </c>
      <c r="R13" s="119">
        <v>1576</v>
      </c>
      <c r="S13" s="119">
        <v>1490</v>
      </c>
      <c r="T13" s="119">
        <v>1407</v>
      </c>
      <c r="U13" s="119">
        <v>1320</v>
      </c>
      <c r="W13" s="118">
        <v>12</v>
      </c>
      <c r="X13" s="114" t="s">
        <v>81</v>
      </c>
      <c r="Y13" s="115">
        <v>1314.8</v>
      </c>
      <c r="Z13" s="115">
        <v>1263.9000000000001</v>
      </c>
      <c r="AA13" s="115">
        <v>1226.7</v>
      </c>
      <c r="AB13" s="115">
        <v>1186.8</v>
      </c>
      <c r="AC13" s="115">
        <v>1151</v>
      </c>
    </row>
    <row r="14" spans="2:57">
      <c r="B14" t="s">
        <v>191</v>
      </c>
      <c r="C14" s="121">
        <v>16</v>
      </c>
      <c r="D14" s="98" t="s">
        <v>69</v>
      </c>
      <c r="E14" s="68">
        <v>1707</v>
      </c>
      <c r="F14" s="68">
        <v>1606</v>
      </c>
      <c r="G14" s="68">
        <v>1545</v>
      </c>
      <c r="H14" s="68">
        <v>1441</v>
      </c>
      <c r="I14" s="68">
        <v>1364</v>
      </c>
      <c r="K14" s="90"/>
      <c r="O14" s="153"/>
      <c r="P14" s="120" t="s">
        <v>69</v>
      </c>
      <c r="Q14" s="119">
        <v>1707</v>
      </c>
      <c r="R14" s="119">
        <v>1606</v>
      </c>
      <c r="S14" s="119">
        <v>1545</v>
      </c>
      <c r="T14" s="119">
        <v>1441</v>
      </c>
      <c r="U14" s="119">
        <v>1364</v>
      </c>
      <c r="W14" s="118">
        <v>12</v>
      </c>
      <c r="X14" s="116" t="s">
        <v>129</v>
      </c>
      <c r="Y14" s="115">
        <v>1105</v>
      </c>
      <c r="Z14" s="115">
        <v>1060</v>
      </c>
      <c r="AA14" s="115">
        <v>1009</v>
      </c>
      <c r="AB14" s="115">
        <v>972.7</v>
      </c>
      <c r="AC14" s="115">
        <v>926.1</v>
      </c>
    </row>
    <row r="15" spans="2:57">
      <c r="B15" t="s">
        <v>192</v>
      </c>
      <c r="C15" s="121">
        <v>20</v>
      </c>
      <c r="D15" s="68" t="s">
        <v>67</v>
      </c>
      <c r="E15" s="68">
        <v>1759</v>
      </c>
      <c r="F15" s="68">
        <v>1691</v>
      </c>
      <c r="G15" s="68">
        <v>1652</v>
      </c>
      <c r="H15" s="68">
        <v>1580</v>
      </c>
      <c r="I15" s="68">
        <v>1512</v>
      </c>
      <c r="K15" s="90"/>
      <c r="O15" s="153">
        <v>20</v>
      </c>
      <c r="P15" s="119" t="s">
        <v>67</v>
      </c>
      <c r="Q15" s="119">
        <v>1759</v>
      </c>
      <c r="R15" s="119">
        <v>1691</v>
      </c>
      <c r="S15" s="119">
        <v>1652</v>
      </c>
      <c r="T15" s="119">
        <v>1580</v>
      </c>
      <c r="U15" s="119">
        <v>1512</v>
      </c>
      <c r="W15" s="118">
        <v>12</v>
      </c>
      <c r="X15" s="114">
        <v>5</v>
      </c>
      <c r="Y15" s="115">
        <v>1047.5999999999999</v>
      </c>
      <c r="Z15" s="115">
        <v>990</v>
      </c>
      <c r="AA15" s="115">
        <v>951.2</v>
      </c>
      <c r="AB15" s="115">
        <v>910.2</v>
      </c>
      <c r="AC15" s="115">
        <v>852.1</v>
      </c>
    </row>
    <row r="16" spans="2:57">
      <c r="B16" t="s">
        <v>193</v>
      </c>
      <c r="C16" s="121">
        <v>20</v>
      </c>
      <c r="D16" s="68" t="s">
        <v>68</v>
      </c>
      <c r="E16" s="68">
        <v>1838</v>
      </c>
      <c r="F16" s="68">
        <v>1788</v>
      </c>
      <c r="G16" s="68">
        <v>1729</v>
      </c>
      <c r="H16" s="68">
        <v>1644</v>
      </c>
      <c r="I16" s="68">
        <v>1555</v>
      </c>
      <c r="K16" s="90"/>
      <c r="O16" s="153"/>
      <c r="P16" s="119" t="s">
        <v>68</v>
      </c>
      <c r="Q16" s="119">
        <v>1838</v>
      </c>
      <c r="R16" s="119">
        <v>1788</v>
      </c>
      <c r="S16" s="119">
        <v>1729</v>
      </c>
      <c r="T16" s="119">
        <v>1644</v>
      </c>
      <c r="U16" s="119">
        <v>1555</v>
      </c>
      <c r="W16" s="117">
        <v>16</v>
      </c>
      <c r="X16" s="114">
        <v>1</v>
      </c>
      <c r="Y16" s="115">
        <v>957.1</v>
      </c>
      <c r="Z16" s="115">
        <v>772.7</v>
      </c>
      <c r="AA16" s="115">
        <v>655.9</v>
      </c>
      <c r="AB16" s="115">
        <v>599.29999999999995</v>
      </c>
      <c r="AC16" s="115">
        <v>530.70000000000005</v>
      </c>
    </row>
    <row r="17" spans="2:29">
      <c r="B17" t="s">
        <v>194</v>
      </c>
      <c r="C17" s="121">
        <v>20</v>
      </c>
      <c r="D17" s="98" t="s">
        <v>69</v>
      </c>
      <c r="E17" s="68">
        <v>1928</v>
      </c>
      <c r="F17" s="68">
        <v>1867</v>
      </c>
      <c r="G17" s="68">
        <v>1810</v>
      </c>
      <c r="H17" s="68">
        <v>1729</v>
      </c>
      <c r="I17" s="68">
        <v>1637</v>
      </c>
      <c r="K17" s="90"/>
      <c r="O17" s="153"/>
      <c r="P17" s="120" t="s">
        <v>69</v>
      </c>
      <c r="Q17" s="119">
        <v>1928</v>
      </c>
      <c r="R17" s="119">
        <v>1867</v>
      </c>
      <c r="S17" s="119">
        <v>1810</v>
      </c>
      <c r="T17" s="119">
        <v>1729</v>
      </c>
      <c r="U17" s="119">
        <v>1637</v>
      </c>
      <c r="W17" s="113">
        <v>16</v>
      </c>
      <c r="X17" s="114">
        <v>2</v>
      </c>
      <c r="Y17" s="115">
        <v>1020.1</v>
      </c>
      <c r="Z17" s="115">
        <v>957.1</v>
      </c>
      <c r="AA17" s="115">
        <v>915.6</v>
      </c>
      <c r="AB17" s="115">
        <v>869.5</v>
      </c>
      <c r="AC17" s="115">
        <v>827.7</v>
      </c>
    </row>
    <row r="18" spans="2:29">
      <c r="B18" t="s">
        <v>195</v>
      </c>
      <c r="C18" s="121">
        <v>8</v>
      </c>
      <c r="D18" s="68">
        <v>1</v>
      </c>
      <c r="E18" s="68">
        <v>502.2</v>
      </c>
      <c r="F18" s="68">
        <v>265.5</v>
      </c>
      <c r="G18" s="68">
        <v>155.30000000000001</v>
      </c>
      <c r="H18" s="68">
        <v>155.80000000000001</v>
      </c>
      <c r="I18" s="68">
        <v>155.69999999999999</v>
      </c>
      <c r="K18" s="90"/>
      <c r="W18" s="113">
        <v>16</v>
      </c>
      <c r="X18" s="114" t="s">
        <v>81</v>
      </c>
      <c r="Y18" s="115">
        <v>1617.2</v>
      </c>
      <c r="Z18" s="115">
        <v>1579.8</v>
      </c>
      <c r="AA18" s="115">
        <v>1543.9</v>
      </c>
      <c r="AB18" s="115">
        <v>1511.6</v>
      </c>
      <c r="AC18" s="115">
        <v>1480.2</v>
      </c>
    </row>
    <row r="19" spans="2:29">
      <c r="B19" t="s">
        <v>196</v>
      </c>
      <c r="C19" s="121">
        <v>8</v>
      </c>
      <c r="D19" s="68">
        <v>2</v>
      </c>
      <c r="E19" s="68">
        <v>667.4</v>
      </c>
      <c r="F19" s="68">
        <v>667.8</v>
      </c>
      <c r="G19" s="68">
        <v>636.20000000000005</v>
      </c>
      <c r="H19" s="68">
        <v>596.9</v>
      </c>
      <c r="I19" s="68">
        <v>562</v>
      </c>
      <c r="K19" s="90"/>
      <c r="W19" s="113">
        <v>16</v>
      </c>
      <c r="X19" s="116" t="s">
        <v>129</v>
      </c>
      <c r="Y19" s="115">
        <v>1430.8</v>
      </c>
      <c r="Z19" s="115">
        <v>1390.5</v>
      </c>
      <c r="AA19" s="115">
        <v>1356.4</v>
      </c>
      <c r="AB19" s="115">
        <v>1324.9</v>
      </c>
      <c r="AC19" s="115">
        <v>1294.0999999999999</v>
      </c>
    </row>
    <row r="20" spans="2:29">
      <c r="B20" t="s">
        <v>197</v>
      </c>
      <c r="C20" s="121">
        <v>8</v>
      </c>
      <c r="D20" s="98" t="s">
        <v>81</v>
      </c>
      <c r="E20" s="68">
        <v>1008.1</v>
      </c>
      <c r="F20" s="68">
        <v>980</v>
      </c>
      <c r="G20" s="68">
        <v>925.1</v>
      </c>
      <c r="H20" s="68">
        <v>932.9</v>
      </c>
      <c r="I20" s="68">
        <v>915.4</v>
      </c>
      <c r="K20" s="90"/>
      <c r="W20" s="113">
        <v>16</v>
      </c>
      <c r="X20" s="114">
        <v>5</v>
      </c>
      <c r="Y20" s="115">
        <v>1384.8</v>
      </c>
      <c r="Z20" s="115">
        <v>1341.6</v>
      </c>
      <c r="AA20" s="115">
        <v>1301.4000000000001</v>
      </c>
      <c r="AB20" s="115">
        <v>1267.3</v>
      </c>
      <c r="AC20" s="115">
        <v>1232.8</v>
      </c>
    </row>
    <row r="21" spans="2:29">
      <c r="B21" t="s">
        <v>198</v>
      </c>
      <c r="C21" s="121">
        <v>8</v>
      </c>
      <c r="D21" s="68" t="s">
        <v>129</v>
      </c>
      <c r="E21" s="68">
        <v>856.3</v>
      </c>
      <c r="F21" s="68">
        <v>838.9</v>
      </c>
      <c r="G21" s="68">
        <v>819.3</v>
      </c>
      <c r="H21" s="68">
        <v>793.6</v>
      </c>
      <c r="I21" s="68">
        <v>783.3</v>
      </c>
      <c r="K21" s="90"/>
      <c r="W21" s="117">
        <v>20</v>
      </c>
      <c r="X21" s="114">
        <v>1</v>
      </c>
      <c r="Y21" s="115">
        <v>1112.7</v>
      </c>
      <c r="Z21" s="115">
        <v>899.8</v>
      </c>
      <c r="AA21" s="115">
        <v>756.6</v>
      </c>
      <c r="AB21" s="115">
        <v>677.5</v>
      </c>
      <c r="AC21" s="115">
        <v>595.4</v>
      </c>
    </row>
    <row r="22" spans="2:29">
      <c r="B22" t="s">
        <v>199</v>
      </c>
      <c r="C22" s="121">
        <v>8</v>
      </c>
      <c r="D22" s="68">
        <v>5</v>
      </c>
      <c r="E22" s="68">
        <v>789.8</v>
      </c>
      <c r="F22" s="68">
        <v>757.9</v>
      </c>
      <c r="G22" s="68">
        <v>739.8</v>
      </c>
      <c r="H22" s="68">
        <v>734.4</v>
      </c>
      <c r="I22" s="68">
        <v>696.1</v>
      </c>
      <c r="K22" s="90"/>
      <c r="W22" s="118">
        <v>20</v>
      </c>
      <c r="X22" s="114">
        <v>2</v>
      </c>
      <c r="Y22" s="115">
        <v>1359.6</v>
      </c>
      <c r="Z22" s="115">
        <v>1303.7</v>
      </c>
      <c r="AA22" s="115">
        <v>1249.4000000000001</v>
      </c>
      <c r="AB22" s="115">
        <v>1203.2</v>
      </c>
      <c r="AC22" s="115">
        <v>1144.8</v>
      </c>
    </row>
    <row r="23" spans="2:29">
      <c r="B23" t="s">
        <v>200</v>
      </c>
      <c r="C23" s="121">
        <v>12</v>
      </c>
      <c r="D23" s="98">
        <v>1</v>
      </c>
      <c r="E23" s="68">
        <v>839.2</v>
      </c>
      <c r="F23" s="68">
        <v>657.9</v>
      </c>
      <c r="G23" s="68">
        <v>320.3</v>
      </c>
      <c r="H23" s="68">
        <v>257.60000000000002</v>
      </c>
      <c r="I23" s="68">
        <v>219.6</v>
      </c>
      <c r="K23" s="90"/>
      <c r="W23" s="118">
        <v>20</v>
      </c>
      <c r="X23" s="114" t="s">
        <v>81</v>
      </c>
      <c r="Y23" s="115">
        <v>1924.3</v>
      </c>
      <c r="Z23" s="115">
        <v>1856.6</v>
      </c>
      <c r="AA23" s="115">
        <v>1799.2</v>
      </c>
      <c r="AB23" s="115">
        <v>1737.9</v>
      </c>
      <c r="AC23" s="115">
        <v>1692.2</v>
      </c>
    </row>
    <row r="24" spans="2:29">
      <c r="B24" t="s">
        <v>201</v>
      </c>
      <c r="C24" s="121">
        <v>12</v>
      </c>
      <c r="D24" s="68">
        <v>2</v>
      </c>
      <c r="E24" s="68">
        <v>915.3</v>
      </c>
      <c r="F24" s="68">
        <v>761.5</v>
      </c>
      <c r="G24" s="68">
        <v>663.7</v>
      </c>
      <c r="H24" s="68">
        <v>617.1</v>
      </c>
      <c r="I24" s="68">
        <v>566.6</v>
      </c>
      <c r="K24" s="90"/>
      <c r="W24" s="118">
        <v>20</v>
      </c>
      <c r="X24" s="116" t="s">
        <v>129</v>
      </c>
      <c r="Y24" s="115">
        <v>1556.9</v>
      </c>
      <c r="Z24" s="115">
        <v>1497.7</v>
      </c>
      <c r="AA24" s="115">
        <v>1427.1</v>
      </c>
      <c r="AB24" s="115">
        <v>1380.9</v>
      </c>
      <c r="AC24" s="115">
        <v>1320.8</v>
      </c>
    </row>
    <row r="25" spans="2:29">
      <c r="B25" t="s">
        <v>202</v>
      </c>
      <c r="C25" s="121">
        <v>12</v>
      </c>
      <c r="D25" s="68" t="s">
        <v>81</v>
      </c>
      <c r="E25" s="68">
        <v>1314.8</v>
      </c>
      <c r="F25" s="68">
        <v>1263.9000000000001</v>
      </c>
      <c r="G25" s="68">
        <v>1226.7</v>
      </c>
      <c r="H25" s="68">
        <v>1186.8</v>
      </c>
      <c r="I25" s="68">
        <v>1151</v>
      </c>
      <c r="K25" s="90"/>
      <c r="W25" s="118">
        <v>20</v>
      </c>
      <c r="X25" s="114">
        <v>5</v>
      </c>
      <c r="Y25" s="115">
        <v>1777.5</v>
      </c>
      <c r="Z25" s="115">
        <v>1688.6</v>
      </c>
      <c r="AA25" s="115">
        <v>1604.2</v>
      </c>
      <c r="AB25" s="115">
        <v>1543</v>
      </c>
      <c r="AC25" s="115">
        <v>1477.7</v>
      </c>
    </row>
    <row r="26" spans="2:29">
      <c r="B26" t="s">
        <v>203</v>
      </c>
      <c r="C26" s="121">
        <v>12</v>
      </c>
      <c r="D26" s="98" t="s">
        <v>129</v>
      </c>
      <c r="E26" s="68">
        <v>1105</v>
      </c>
      <c r="F26" s="68">
        <v>1060</v>
      </c>
      <c r="G26" s="68">
        <v>1009</v>
      </c>
      <c r="H26" s="68">
        <v>972.7</v>
      </c>
      <c r="I26" s="68">
        <v>926.1</v>
      </c>
      <c r="K26" s="90"/>
    </row>
    <row r="27" spans="2:29">
      <c r="B27" t="s">
        <v>204</v>
      </c>
      <c r="C27" s="121">
        <v>12</v>
      </c>
      <c r="D27" s="68">
        <v>5</v>
      </c>
      <c r="E27" s="68">
        <v>1047.5999999999999</v>
      </c>
      <c r="F27" s="68">
        <v>990</v>
      </c>
      <c r="G27" s="68">
        <v>951.2</v>
      </c>
      <c r="H27" s="68">
        <v>910.2</v>
      </c>
      <c r="I27" s="68">
        <v>852.1</v>
      </c>
      <c r="K27" s="90"/>
      <c r="W27" s="122" t="s">
        <v>215</v>
      </c>
    </row>
    <row r="28" spans="2:29">
      <c r="C28" s="121"/>
      <c r="D28" s="68"/>
      <c r="E28" s="68"/>
      <c r="F28" s="68"/>
      <c r="G28" s="68"/>
      <c r="H28" s="68"/>
      <c r="I28" s="68"/>
      <c r="K28" s="90"/>
      <c r="W28" s="122" t="s">
        <v>216</v>
      </c>
    </row>
    <row r="29" spans="2:29">
      <c r="B29" t="s">
        <v>205</v>
      </c>
      <c r="C29" s="121">
        <v>16</v>
      </c>
      <c r="D29" s="68">
        <v>1</v>
      </c>
      <c r="E29" s="68">
        <v>957.1</v>
      </c>
      <c r="F29" s="68">
        <v>772.7</v>
      </c>
      <c r="G29" s="68">
        <v>655.9</v>
      </c>
      <c r="H29" s="68">
        <v>599.29999999999995</v>
      </c>
      <c r="I29" s="68">
        <v>530.70000000000005</v>
      </c>
      <c r="K29" s="90"/>
      <c r="W29" s="122" t="s">
        <v>133</v>
      </c>
    </row>
    <row r="30" spans="2:29">
      <c r="C30" s="121"/>
      <c r="D30" s="68"/>
      <c r="E30" s="68"/>
      <c r="F30" s="68"/>
      <c r="G30" s="68"/>
      <c r="H30" s="68"/>
      <c r="I30" s="68"/>
      <c r="K30" s="90"/>
      <c r="W30" s="122" t="s">
        <v>217</v>
      </c>
    </row>
    <row r="31" spans="2:29">
      <c r="B31" t="s">
        <v>206</v>
      </c>
      <c r="C31" s="121">
        <v>16</v>
      </c>
      <c r="D31" s="98">
        <v>2</v>
      </c>
      <c r="E31" s="68">
        <v>1020.1</v>
      </c>
      <c r="F31" s="68">
        <v>957.1</v>
      </c>
      <c r="G31" s="68">
        <v>915.6</v>
      </c>
      <c r="H31" s="68">
        <v>869.5</v>
      </c>
      <c r="I31" s="68">
        <v>827.7</v>
      </c>
      <c r="K31" s="90"/>
      <c r="W31" s="138" t="s">
        <v>218</v>
      </c>
    </row>
    <row r="32" spans="2:29">
      <c r="B32" t="s">
        <v>207</v>
      </c>
      <c r="C32" s="121">
        <v>16</v>
      </c>
      <c r="D32" s="68" t="s">
        <v>81</v>
      </c>
      <c r="E32" s="68">
        <v>1617.2</v>
      </c>
      <c r="F32" s="68">
        <v>1579.8</v>
      </c>
      <c r="G32" s="68">
        <v>1543.9</v>
      </c>
      <c r="H32" s="68">
        <v>1511.6</v>
      </c>
      <c r="I32" s="68">
        <v>1480.2</v>
      </c>
      <c r="K32" s="90"/>
    </row>
    <row r="33" spans="2:15">
      <c r="B33" t="s">
        <v>208</v>
      </c>
      <c r="C33" s="121">
        <v>16</v>
      </c>
      <c r="D33" s="68" t="s">
        <v>129</v>
      </c>
      <c r="E33" s="68">
        <v>1430.8</v>
      </c>
      <c r="F33" s="68">
        <v>1390.5</v>
      </c>
      <c r="G33" s="68">
        <v>1356.4</v>
      </c>
      <c r="H33" s="68">
        <v>1324.9</v>
      </c>
      <c r="I33" s="68">
        <v>1294.0999999999999</v>
      </c>
      <c r="K33" s="90"/>
    </row>
    <row r="34" spans="2:15">
      <c r="B34" t="s">
        <v>209</v>
      </c>
      <c r="C34" s="121">
        <v>16</v>
      </c>
      <c r="D34" s="98">
        <v>5</v>
      </c>
      <c r="E34" s="68">
        <v>1384.8</v>
      </c>
      <c r="F34" s="68">
        <v>1341.6</v>
      </c>
      <c r="G34" s="68">
        <v>1301.4000000000001</v>
      </c>
      <c r="H34" s="68">
        <v>1267.3</v>
      </c>
      <c r="I34" s="68">
        <v>1232.8</v>
      </c>
      <c r="K34" s="90"/>
      <c r="O34" s="122" t="s">
        <v>132</v>
      </c>
    </row>
    <row r="35" spans="2:15">
      <c r="B35" t="s">
        <v>210</v>
      </c>
      <c r="C35" s="121">
        <v>20</v>
      </c>
      <c r="D35" s="68">
        <v>1</v>
      </c>
      <c r="E35" s="68">
        <v>1112.7</v>
      </c>
      <c r="F35" s="68">
        <v>899.8</v>
      </c>
      <c r="G35" s="68">
        <v>756.6</v>
      </c>
      <c r="H35" s="68">
        <v>677.5</v>
      </c>
      <c r="I35" s="68">
        <v>595.4</v>
      </c>
      <c r="K35" s="90"/>
      <c r="O35" s="122" t="s">
        <v>133</v>
      </c>
    </row>
    <row r="36" spans="2:15">
      <c r="B36" t="s">
        <v>211</v>
      </c>
      <c r="C36" s="121">
        <v>20</v>
      </c>
      <c r="D36" s="68">
        <v>2</v>
      </c>
      <c r="E36" s="68">
        <v>1359.6</v>
      </c>
      <c r="F36" s="68">
        <v>1303.7</v>
      </c>
      <c r="G36" s="68">
        <v>1249.4000000000001</v>
      </c>
      <c r="H36" s="68">
        <v>1203.2</v>
      </c>
      <c r="I36" s="68">
        <v>1144.8</v>
      </c>
      <c r="K36" s="90"/>
      <c r="O36" s="122" t="s">
        <v>134</v>
      </c>
    </row>
    <row r="37" spans="2:15">
      <c r="B37" t="s">
        <v>212</v>
      </c>
      <c r="C37" s="121">
        <v>20</v>
      </c>
      <c r="D37" s="98" t="s">
        <v>81</v>
      </c>
      <c r="E37" s="68">
        <v>1924.3</v>
      </c>
      <c r="F37" s="68">
        <v>1856.6</v>
      </c>
      <c r="G37" s="68">
        <v>1799.2</v>
      </c>
      <c r="H37" s="68">
        <v>1737.9</v>
      </c>
      <c r="I37" s="68">
        <v>1692.2</v>
      </c>
      <c r="O37" s="123" t="s">
        <v>135</v>
      </c>
    </row>
    <row r="38" spans="2:15" ht="13.5" customHeight="1">
      <c r="B38" t="s">
        <v>213</v>
      </c>
      <c r="C38" s="121">
        <v>20</v>
      </c>
      <c r="D38" s="68" t="s">
        <v>129</v>
      </c>
      <c r="E38" s="68">
        <v>1556.9</v>
      </c>
      <c r="F38" s="68">
        <v>1497.7</v>
      </c>
      <c r="G38" s="68">
        <v>1427.1</v>
      </c>
      <c r="H38" s="68">
        <v>1380.9</v>
      </c>
      <c r="I38" s="68">
        <v>1320.8</v>
      </c>
      <c r="K38" s="90"/>
      <c r="O38" s="122" t="s">
        <v>136</v>
      </c>
    </row>
    <row r="39" spans="2:15">
      <c r="B39" t="s">
        <v>214</v>
      </c>
      <c r="C39" s="121">
        <v>20</v>
      </c>
      <c r="D39" s="68">
        <v>5</v>
      </c>
      <c r="E39" s="68">
        <v>1777.5</v>
      </c>
      <c r="F39" s="68">
        <v>1688.6</v>
      </c>
      <c r="G39" s="68">
        <v>1604.2</v>
      </c>
      <c r="H39" s="68">
        <v>1543</v>
      </c>
      <c r="I39" s="68">
        <v>1477.7</v>
      </c>
      <c r="K39" s="90"/>
    </row>
  </sheetData>
  <sheetProtection algorithmName="SHA-512" hashValue="GQ1LfObkg6Q+kRqWXxNwmnCIyb0IgWk0Mhi22yh/ZykdzXVnGCw6tKHetmjDbpwHqRZFmzIKyYekwCTug03dEQ==" saltValue="MChCarH/1UYWxZoK9qD0Jg==" spinCount="100000" sheet="1" objects="1" scenarios="1"/>
  <mergeCells count="6">
    <mergeCell ref="O15:O17"/>
    <mergeCell ref="Y4:AC4"/>
    <mergeCell ref="Q4:U4"/>
    <mergeCell ref="O6:O8"/>
    <mergeCell ref="O9:O11"/>
    <mergeCell ref="O12:O14"/>
  </mergeCells>
  <phoneticPr fontId="34" type="noConversion"/>
  <pageMargins left="0.7" right="0.7" top="0.75" bottom="0.75" header="0.3" footer="0.3"/>
  <ignoredErrors>
    <ignoredError sqref="X9 X14 X19 X24 D21 D26 D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sheetPr codeName="Sheet6"/>
  <dimension ref="C1:T43"/>
  <sheetViews>
    <sheetView showGridLines="0" zoomScale="80" zoomScaleNormal="80" workbookViewId="0">
      <selection activeCell="C18" sqref="C18"/>
    </sheetView>
  </sheetViews>
  <sheetFormatPr defaultRowHeight="13.2"/>
  <cols>
    <col min="3" max="3" width="39.109375" bestFit="1" customWidth="1"/>
    <col min="4" max="4" width="15" style="63" customWidth="1"/>
    <col min="5" max="10" width="10.6640625" style="63" customWidth="1"/>
    <col min="11" max="14" width="7.33203125" style="63" customWidth="1"/>
  </cols>
  <sheetData>
    <row r="1" spans="3:20" ht="15.6">
      <c r="D1" s="49"/>
      <c r="E1" s="47"/>
      <c r="F1" s="47"/>
      <c r="G1" s="50"/>
      <c r="H1" s="47"/>
      <c r="I1" s="48"/>
      <c r="J1" s="48"/>
      <c r="K1" s="48"/>
      <c r="L1" s="48"/>
      <c r="M1" s="48"/>
      <c r="N1" s="48"/>
    </row>
    <row r="2" spans="3:20" ht="15.6">
      <c r="D2" s="49"/>
      <c r="E2" s="47"/>
      <c r="F2" s="47"/>
      <c r="G2" s="50"/>
      <c r="H2" s="47"/>
      <c r="I2" s="48"/>
      <c r="J2" s="48"/>
      <c r="K2" s="48"/>
      <c r="L2" s="48"/>
      <c r="M2" s="48"/>
      <c r="N2" s="48"/>
    </row>
    <row r="3" spans="3:20" ht="13.5" customHeight="1">
      <c r="D3" s="76" t="s">
        <v>50</v>
      </c>
      <c r="E3" s="77"/>
      <c r="F3" s="77"/>
      <c r="G3" s="77"/>
      <c r="H3" s="77"/>
      <c r="I3" s="78"/>
      <c r="J3" s="78"/>
      <c r="K3"/>
      <c r="L3"/>
      <c r="M3"/>
      <c r="N3"/>
    </row>
    <row r="4" spans="3:20" ht="26.25" customHeight="1">
      <c r="D4" s="160" t="s">
        <v>1</v>
      </c>
      <c r="E4" s="160" t="s">
        <v>51</v>
      </c>
      <c r="F4" s="160"/>
      <c r="G4" s="161" t="s">
        <v>59</v>
      </c>
      <c r="H4" s="161" t="s">
        <v>137</v>
      </c>
      <c r="I4" s="161" t="s">
        <v>60</v>
      </c>
      <c r="J4" s="161" t="s">
        <v>138</v>
      </c>
      <c r="K4"/>
      <c r="L4"/>
      <c r="M4"/>
      <c r="N4"/>
    </row>
    <row r="5" spans="3:20" ht="24.75" customHeight="1">
      <c r="D5" s="160"/>
      <c r="E5" s="69" t="s">
        <v>52</v>
      </c>
      <c r="F5" s="70" t="s">
        <v>53</v>
      </c>
      <c r="G5" s="161"/>
      <c r="H5" s="161"/>
      <c r="I5" s="161"/>
      <c r="J5" s="161"/>
      <c r="K5"/>
      <c r="L5"/>
      <c r="M5"/>
      <c r="N5"/>
    </row>
    <row r="6" spans="3:20">
      <c r="D6" s="160"/>
      <c r="E6" s="70" t="s">
        <v>54</v>
      </c>
      <c r="F6" s="70" t="s">
        <v>54</v>
      </c>
      <c r="G6" s="70" t="s">
        <v>54</v>
      </c>
      <c r="H6" s="70" t="s">
        <v>54</v>
      </c>
      <c r="I6" s="70" t="s">
        <v>54</v>
      </c>
      <c r="J6" s="70" t="s">
        <v>54</v>
      </c>
      <c r="K6"/>
      <c r="L6"/>
      <c r="M6"/>
      <c r="N6"/>
      <c r="T6" t="s">
        <v>29</v>
      </c>
    </row>
    <row r="7" spans="3:20">
      <c r="C7" t="str">
        <f>T6&amp;"_"&amp;D7&amp;"_none_1"</f>
        <v>3-speed PSC motor_8_none_1</v>
      </c>
      <c r="D7" s="51">
        <v>8</v>
      </c>
      <c r="E7" s="52">
        <v>0</v>
      </c>
      <c r="F7" s="53">
        <v>0</v>
      </c>
      <c r="G7" s="60">
        <v>5</v>
      </c>
      <c r="H7" s="60">
        <v>5</v>
      </c>
      <c r="I7" s="60">
        <v>6.25</v>
      </c>
      <c r="J7" s="59">
        <v>15</v>
      </c>
      <c r="K7"/>
      <c r="L7"/>
      <c r="M7"/>
      <c r="N7"/>
      <c r="T7" t="s">
        <v>29</v>
      </c>
    </row>
    <row r="8" spans="3:20">
      <c r="C8" t="str">
        <f t="shared" ref="C8:C10" si="0">T7&amp;"_"&amp;D8&amp;"_none_1"</f>
        <v>3-speed PSC motor_12_none_1</v>
      </c>
      <c r="D8" s="51">
        <v>12</v>
      </c>
      <c r="E8" s="54">
        <v>0</v>
      </c>
      <c r="F8" s="53">
        <v>0</v>
      </c>
      <c r="G8" s="60">
        <v>7.4</v>
      </c>
      <c r="H8" s="60">
        <v>7.4</v>
      </c>
      <c r="I8" s="60">
        <v>9.25</v>
      </c>
      <c r="J8" s="59">
        <v>15</v>
      </c>
      <c r="K8"/>
      <c r="L8"/>
      <c r="M8"/>
      <c r="N8"/>
      <c r="T8" t="s">
        <v>29</v>
      </c>
    </row>
    <row r="9" spans="3:20">
      <c r="C9" t="str">
        <f t="shared" si="0"/>
        <v>3-speed PSC motor_16_none_1</v>
      </c>
      <c r="D9" s="51">
        <v>16</v>
      </c>
      <c r="E9" s="54">
        <v>0</v>
      </c>
      <c r="F9" s="53">
        <v>0</v>
      </c>
      <c r="G9" s="60">
        <v>8.4</v>
      </c>
      <c r="H9" s="60">
        <v>8.4</v>
      </c>
      <c r="I9" s="60">
        <v>10.5</v>
      </c>
      <c r="J9" s="59">
        <v>15</v>
      </c>
      <c r="K9"/>
      <c r="L9"/>
      <c r="M9"/>
      <c r="N9"/>
      <c r="T9" t="s">
        <v>29</v>
      </c>
    </row>
    <row r="10" spans="3:20">
      <c r="C10" t="str">
        <f t="shared" si="0"/>
        <v>3-speed PSC motor_20_none_1</v>
      </c>
      <c r="D10" s="51">
        <v>20</v>
      </c>
      <c r="E10" s="52">
        <v>0</v>
      </c>
      <c r="F10" s="53">
        <v>0</v>
      </c>
      <c r="G10" s="60">
        <v>11.1</v>
      </c>
      <c r="H10" s="60">
        <v>11.1</v>
      </c>
      <c r="I10" s="60">
        <v>13.875</v>
      </c>
      <c r="J10" s="59">
        <v>15</v>
      </c>
      <c r="K10"/>
      <c r="L10"/>
      <c r="M10"/>
      <c r="N10"/>
      <c r="T10" t="s">
        <v>29</v>
      </c>
    </row>
    <row r="11" spans="3:20">
      <c r="D11" s="55"/>
      <c r="E11" s="56"/>
      <c r="F11" s="33"/>
      <c r="G11" s="33"/>
      <c r="H11" s="57"/>
      <c r="I11" s="33"/>
      <c r="J11" s="57"/>
      <c r="K11" s="33"/>
      <c r="L11" s="33"/>
      <c r="M11" s="56"/>
      <c r="N11" s="56"/>
    </row>
    <row r="12" spans="3:20">
      <c r="D12" s="55"/>
      <c r="E12" s="56"/>
      <c r="F12" s="33"/>
      <c r="G12" s="33"/>
      <c r="H12" s="57"/>
      <c r="I12" s="33"/>
      <c r="J12" s="57"/>
      <c r="K12" s="33"/>
      <c r="L12" s="33"/>
      <c r="M12" s="56"/>
      <c r="N12" s="56"/>
    </row>
    <row r="13" spans="3:20" ht="13.8">
      <c r="D13" s="76" t="s">
        <v>63</v>
      </c>
      <c r="E13" s="72"/>
      <c r="F13" s="73"/>
      <c r="G13" s="73"/>
      <c r="H13" s="74"/>
      <c r="I13" s="73"/>
      <c r="J13" s="74"/>
      <c r="K13" s="73"/>
      <c r="L13" s="73"/>
      <c r="M13" s="75"/>
      <c r="N13" s="75"/>
      <c r="O13" s="75"/>
      <c r="P13" s="75"/>
    </row>
    <row r="14" spans="3:20" ht="14.4">
      <c r="D14" s="162" t="s">
        <v>1</v>
      </c>
      <c r="E14" s="162" t="s">
        <v>57</v>
      </c>
      <c r="F14" s="159" t="s">
        <v>58</v>
      </c>
      <c r="G14" s="159" t="s">
        <v>139</v>
      </c>
      <c r="H14" s="159"/>
      <c r="I14" s="159" t="s">
        <v>59</v>
      </c>
      <c r="J14" s="159"/>
      <c r="K14" s="159" t="s">
        <v>140</v>
      </c>
      <c r="L14" s="159"/>
      <c r="M14" s="159" t="s">
        <v>60</v>
      </c>
      <c r="N14" s="159"/>
      <c r="O14" s="159" t="s">
        <v>141</v>
      </c>
      <c r="P14" s="159"/>
    </row>
    <row r="15" spans="3:20" ht="33" customHeight="1">
      <c r="D15" s="162"/>
      <c r="E15" s="162"/>
      <c r="F15" s="159"/>
      <c r="G15" s="71" t="s">
        <v>143</v>
      </c>
      <c r="H15" s="71" t="s">
        <v>53</v>
      </c>
      <c r="I15" s="159"/>
      <c r="J15" s="159"/>
      <c r="K15" s="159"/>
      <c r="L15" s="159"/>
      <c r="M15" s="159"/>
      <c r="N15" s="159"/>
      <c r="O15" s="159"/>
      <c r="P15" s="159"/>
    </row>
    <row r="16" spans="3:20" ht="13.5" customHeight="1">
      <c r="D16" s="162"/>
      <c r="E16" s="162"/>
      <c r="F16" s="159"/>
      <c r="G16" s="71" t="s">
        <v>142</v>
      </c>
      <c r="H16" s="71" t="s">
        <v>142</v>
      </c>
      <c r="I16" s="71" t="s">
        <v>55</v>
      </c>
      <c r="J16" s="71" t="s">
        <v>56</v>
      </c>
      <c r="K16" s="71" t="s">
        <v>55</v>
      </c>
      <c r="L16" s="71" t="s">
        <v>56</v>
      </c>
      <c r="M16" s="71" t="s">
        <v>55</v>
      </c>
      <c r="N16" s="71" t="s">
        <v>56</v>
      </c>
      <c r="O16" s="71" t="s">
        <v>55</v>
      </c>
      <c r="P16" s="71" t="s">
        <v>56</v>
      </c>
    </row>
    <row r="17" spans="3:20">
      <c r="C17" t="str">
        <f>$T$18&amp;"_"&amp;D17&amp;"_none_1"</f>
        <v>5-speed ECM motor_8_none_1</v>
      </c>
      <c r="D17" s="127">
        <v>8</v>
      </c>
      <c r="E17" s="106" t="s">
        <v>61</v>
      </c>
      <c r="F17" s="58">
        <v>0</v>
      </c>
      <c r="G17" s="58">
        <v>0</v>
      </c>
      <c r="H17" s="59">
        <v>0</v>
      </c>
      <c r="I17" s="60">
        <v>2.4</v>
      </c>
      <c r="J17" s="60">
        <v>2.4</v>
      </c>
      <c r="K17" s="60">
        <v>2.4</v>
      </c>
      <c r="L17" s="60">
        <v>2.4</v>
      </c>
      <c r="M17" s="61">
        <v>3</v>
      </c>
      <c r="N17" s="61">
        <v>3</v>
      </c>
      <c r="O17" s="62">
        <v>15</v>
      </c>
      <c r="P17" s="58">
        <v>15</v>
      </c>
      <c r="T17" t="s">
        <v>29</v>
      </c>
    </row>
    <row r="18" spans="3:20">
      <c r="C18" t="str">
        <f>$T$18&amp;"_"&amp;D18&amp;"_none_1"</f>
        <v>5-speed ECM motor_8_none_1</v>
      </c>
      <c r="D18" s="127">
        <v>8</v>
      </c>
      <c r="E18" s="106" t="s">
        <v>61</v>
      </c>
      <c r="F18" s="58">
        <v>5</v>
      </c>
      <c r="G18" s="58">
        <v>5</v>
      </c>
      <c r="H18" s="59">
        <v>17060.71</v>
      </c>
      <c r="I18" s="60">
        <v>2.4</v>
      </c>
      <c r="J18" s="60">
        <v>2.4</v>
      </c>
      <c r="K18" s="60">
        <v>20.455555555555556</v>
      </c>
      <c r="L18" s="60">
        <v>23.233333333333331</v>
      </c>
      <c r="M18" s="61">
        <v>25.569444444444443</v>
      </c>
      <c r="N18" s="61">
        <v>29.041666666666664</v>
      </c>
      <c r="O18" s="62">
        <v>30</v>
      </c>
      <c r="P18" s="58">
        <v>30</v>
      </c>
      <c r="T18" t="s">
        <v>172</v>
      </c>
    </row>
    <row r="19" spans="3:20" ht="13.5" customHeight="1">
      <c r="C19" t="str">
        <f t="shared" ref="C19:C40" si="1">$T$18&amp;"_"&amp;D19&amp;"_none_1"</f>
        <v>5-speed ECM motor_8_none_1</v>
      </c>
      <c r="D19" s="127">
        <v>8</v>
      </c>
      <c r="E19" s="106" t="s">
        <v>61</v>
      </c>
      <c r="F19" s="124">
        <v>7.5</v>
      </c>
      <c r="G19" s="58">
        <v>7.5</v>
      </c>
      <c r="H19" s="59">
        <v>25591.064999999999</v>
      </c>
      <c r="I19" s="60">
        <v>2.4</v>
      </c>
      <c r="J19" s="60">
        <v>2.4</v>
      </c>
      <c r="K19" s="60">
        <v>29.483333333333334</v>
      </c>
      <c r="L19" s="60">
        <v>33.65</v>
      </c>
      <c r="M19" s="61">
        <v>36.854166666666671</v>
      </c>
      <c r="N19" s="61">
        <v>42.0625</v>
      </c>
      <c r="O19" s="62">
        <v>40</v>
      </c>
      <c r="P19" s="58">
        <v>45</v>
      </c>
    </row>
    <row r="20" spans="3:20" ht="13.5" customHeight="1">
      <c r="C20" t="str">
        <f t="shared" si="1"/>
        <v>5-speed ECM motor_8_none_1</v>
      </c>
      <c r="D20" s="127">
        <v>8</v>
      </c>
      <c r="E20" s="106" t="s">
        <v>61</v>
      </c>
      <c r="F20" s="58">
        <v>10</v>
      </c>
      <c r="G20" s="58">
        <v>10</v>
      </c>
      <c r="H20" s="59">
        <v>34121.42</v>
      </c>
      <c r="I20" s="60">
        <v>2.4</v>
      </c>
      <c r="J20" s="60">
        <v>2.4</v>
      </c>
      <c r="K20" s="60">
        <v>38.511111111111113</v>
      </c>
      <c r="L20" s="60">
        <v>44.066666666666663</v>
      </c>
      <c r="M20" s="61">
        <v>48.138888888888893</v>
      </c>
      <c r="N20" s="61">
        <v>55.083333333333329</v>
      </c>
      <c r="O20" s="62">
        <v>50</v>
      </c>
      <c r="P20" s="58">
        <v>60</v>
      </c>
    </row>
    <row r="21" spans="3:20">
      <c r="C21" t="str">
        <f t="shared" si="1"/>
        <v>5-speed ECM motor_12_none_1</v>
      </c>
      <c r="D21" s="128">
        <v>12</v>
      </c>
      <c r="E21" s="106" t="s">
        <v>61</v>
      </c>
      <c r="F21" s="58">
        <v>0</v>
      </c>
      <c r="G21" s="58">
        <v>0</v>
      </c>
      <c r="H21" s="59">
        <v>0</v>
      </c>
      <c r="I21" s="60">
        <v>4.0999999999999996</v>
      </c>
      <c r="J21" s="60">
        <v>4.0999999999999996</v>
      </c>
      <c r="K21" s="60">
        <v>4.0999999999999996</v>
      </c>
      <c r="L21" s="60">
        <v>4.0999999999999996</v>
      </c>
      <c r="M21" s="61">
        <v>5.125</v>
      </c>
      <c r="N21" s="61">
        <v>5.125</v>
      </c>
      <c r="O21" s="62">
        <v>15</v>
      </c>
      <c r="P21" s="58">
        <v>15</v>
      </c>
    </row>
    <row r="22" spans="3:20" ht="14.4">
      <c r="C22" t="str">
        <f t="shared" si="1"/>
        <v>5-speed ECM motor_12_none_1</v>
      </c>
      <c r="D22" s="128">
        <v>12</v>
      </c>
      <c r="E22" s="106" t="s">
        <v>61</v>
      </c>
      <c r="F22" s="124">
        <v>5</v>
      </c>
      <c r="G22" s="58">
        <v>5</v>
      </c>
      <c r="H22" s="59">
        <v>17060.71</v>
      </c>
      <c r="I22" s="60">
        <v>4.0999999999999996</v>
      </c>
      <c r="J22" s="60">
        <v>4.0999999999999996</v>
      </c>
      <c r="K22" s="60">
        <v>22.155555555555559</v>
      </c>
      <c r="L22" s="60">
        <v>24.93333333333333</v>
      </c>
      <c r="M22" s="61">
        <v>27.69444444444445</v>
      </c>
      <c r="N22" s="61">
        <v>31.166666666666664</v>
      </c>
      <c r="O22" s="62">
        <v>30</v>
      </c>
      <c r="P22" s="58">
        <v>35</v>
      </c>
    </row>
    <row r="23" spans="3:20">
      <c r="C23" t="str">
        <f t="shared" si="1"/>
        <v>5-speed ECM motor_12_none_1</v>
      </c>
      <c r="D23" s="128">
        <v>12</v>
      </c>
      <c r="E23" s="106" t="s">
        <v>61</v>
      </c>
      <c r="F23" s="58">
        <v>7.5</v>
      </c>
      <c r="G23" s="58">
        <v>7.5</v>
      </c>
      <c r="H23" s="59">
        <v>25591.064999999999</v>
      </c>
      <c r="I23" s="60">
        <v>4.0999999999999996</v>
      </c>
      <c r="J23" s="60">
        <v>4.0999999999999996</v>
      </c>
      <c r="K23" s="60">
        <v>31.183333333333337</v>
      </c>
      <c r="L23" s="60">
        <v>35.35</v>
      </c>
      <c r="M23" s="61">
        <v>38.979166666666671</v>
      </c>
      <c r="N23" s="61">
        <v>44.1875</v>
      </c>
      <c r="O23" s="62">
        <v>40</v>
      </c>
      <c r="P23" s="58">
        <v>45</v>
      </c>
    </row>
    <row r="24" spans="3:20" ht="13.5" customHeight="1">
      <c r="C24" t="str">
        <f t="shared" si="1"/>
        <v>5-speed ECM motor_12_none_1</v>
      </c>
      <c r="D24" s="128">
        <v>12</v>
      </c>
      <c r="E24" s="106" t="s">
        <v>61</v>
      </c>
      <c r="F24" s="58">
        <v>10</v>
      </c>
      <c r="G24" s="58">
        <v>10</v>
      </c>
      <c r="H24" s="59">
        <v>34121.42</v>
      </c>
      <c r="I24" s="60">
        <v>4.0999999999999996</v>
      </c>
      <c r="J24" s="60">
        <v>4.0999999999999996</v>
      </c>
      <c r="K24" s="60">
        <v>40.211111111111116</v>
      </c>
      <c r="L24" s="60">
        <v>45.766666666666666</v>
      </c>
      <c r="M24" s="61">
        <v>50.263888888888893</v>
      </c>
      <c r="N24" s="61">
        <v>57.208333333333329</v>
      </c>
      <c r="O24" s="62">
        <v>60</v>
      </c>
      <c r="P24" s="58">
        <v>60</v>
      </c>
    </row>
    <row r="25" spans="3:20" ht="13.5" customHeight="1">
      <c r="C25" t="str">
        <f t="shared" si="1"/>
        <v>5-speed ECM motor_12_none_1</v>
      </c>
      <c r="D25" s="128">
        <v>12</v>
      </c>
      <c r="E25" s="106" t="s">
        <v>61</v>
      </c>
      <c r="F25" s="125">
        <v>15</v>
      </c>
      <c r="G25" s="58">
        <v>10</v>
      </c>
      <c r="H25" s="59">
        <v>34121.42</v>
      </c>
      <c r="I25" s="60">
        <v>4.0999999999999996</v>
      </c>
      <c r="J25" s="60">
        <v>4.0999999999999996</v>
      </c>
      <c r="K25" s="60">
        <v>40.211111111111116</v>
      </c>
      <c r="L25" s="60">
        <v>45.766666666666666</v>
      </c>
      <c r="M25" s="61">
        <v>50.263888888888893</v>
      </c>
      <c r="N25" s="61">
        <v>57.208333333333329</v>
      </c>
      <c r="O25" s="62">
        <v>60</v>
      </c>
      <c r="P25" s="58">
        <v>60</v>
      </c>
    </row>
    <row r="26" spans="3:20" ht="13.5" customHeight="1">
      <c r="C26" t="str">
        <f t="shared" si="1"/>
        <v>5-speed ECM motor_12_none_1</v>
      </c>
      <c r="D26" s="128">
        <v>12</v>
      </c>
      <c r="E26" s="106" t="s">
        <v>62</v>
      </c>
      <c r="F26" s="125">
        <v>15</v>
      </c>
      <c r="G26" s="58">
        <v>5</v>
      </c>
      <c r="H26" s="59">
        <v>17060.71</v>
      </c>
      <c r="I26" s="60">
        <v>0</v>
      </c>
      <c r="J26" s="60">
        <v>0</v>
      </c>
      <c r="K26" s="60">
        <v>18.055555555555557</v>
      </c>
      <c r="L26" s="60">
        <v>20.833333333333332</v>
      </c>
      <c r="M26" s="61">
        <v>22.569444444444446</v>
      </c>
      <c r="N26" s="61">
        <v>26.041666666666664</v>
      </c>
      <c r="O26" s="62">
        <v>25</v>
      </c>
      <c r="P26" s="58">
        <v>30</v>
      </c>
    </row>
    <row r="27" spans="3:20" ht="13.5" customHeight="1">
      <c r="C27" t="str">
        <f t="shared" si="1"/>
        <v>5-speed ECM motor_16_none_1</v>
      </c>
      <c r="D27" s="128">
        <v>16</v>
      </c>
      <c r="E27" s="106" t="s">
        <v>61</v>
      </c>
      <c r="F27" s="58">
        <v>0</v>
      </c>
      <c r="G27" s="58">
        <v>0</v>
      </c>
      <c r="H27" s="59">
        <v>0</v>
      </c>
      <c r="I27" s="60">
        <v>6</v>
      </c>
      <c r="J27" s="60">
        <v>6</v>
      </c>
      <c r="K27" s="60">
        <v>6</v>
      </c>
      <c r="L27" s="60">
        <v>6</v>
      </c>
      <c r="M27" s="61">
        <v>7.5</v>
      </c>
      <c r="N27" s="61">
        <v>7.5</v>
      </c>
      <c r="O27" s="62">
        <v>15</v>
      </c>
      <c r="P27" s="58">
        <v>15</v>
      </c>
    </row>
    <row r="28" spans="3:20">
      <c r="C28" t="str">
        <f t="shared" si="1"/>
        <v>5-speed ECM motor_16_none_1</v>
      </c>
      <c r="D28" s="128">
        <v>16</v>
      </c>
      <c r="E28" s="106" t="s">
        <v>61</v>
      </c>
      <c r="F28" s="58">
        <v>7.5</v>
      </c>
      <c r="G28" s="58">
        <v>7.5</v>
      </c>
      <c r="H28" s="59">
        <v>25591.064999999999</v>
      </c>
      <c r="I28" s="60">
        <v>6</v>
      </c>
      <c r="J28" s="60">
        <v>6</v>
      </c>
      <c r="K28" s="60">
        <v>33.083333333333336</v>
      </c>
      <c r="L28" s="60">
        <v>37.25</v>
      </c>
      <c r="M28" s="61">
        <v>41.354166666666671</v>
      </c>
      <c r="N28" s="61">
        <v>46.5625</v>
      </c>
      <c r="O28" s="62">
        <v>45</v>
      </c>
      <c r="P28" s="58">
        <v>50</v>
      </c>
    </row>
    <row r="29" spans="3:20" ht="13.5" customHeight="1">
      <c r="C29" t="str">
        <f t="shared" si="1"/>
        <v>5-speed ECM motor_16_none_1</v>
      </c>
      <c r="D29" s="128">
        <v>16</v>
      </c>
      <c r="E29" s="106" t="s">
        <v>61</v>
      </c>
      <c r="F29" s="124">
        <v>10</v>
      </c>
      <c r="G29" s="58">
        <v>10</v>
      </c>
      <c r="H29" s="59">
        <v>34121.42</v>
      </c>
      <c r="I29" s="60">
        <v>6</v>
      </c>
      <c r="J29" s="60">
        <v>6</v>
      </c>
      <c r="K29" s="60">
        <v>42.111111111111114</v>
      </c>
      <c r="L29" s="60">
        <v>47.666666666666664</v>
      </c>
      <c r="M29" s="61">
        <v>52.638888888888893</v>
      </c>
      <c r="N29" s="61">
        <v>59.583333333333329</v>
      </c>
      <c r="O29" s="62">
        <v>60</v>
      </c>
      <c r="P29" s="58">
        <v>60</v>
      </c>
    </row>
    <row r="30" spans="3:20" ht="13.5" customHeight="1">
      <c r="C30" t="str">
        <f t="shared" si="1"/>
        <v>5-speed ECM motor_16_none_1</v>
      </c>
      <c r="D30" s="128">
        <v>16</v>
      </c>
      <c r="E30" s="106" t="s">
        <v>61</v>
      </c>
      <c r="F30" s="86">
        <v>15</v>
      </c>
      <c r="G30" s="58">
        <v>10</v>
      </c>
      <c r="H30" s="59">
        <v>34121.42</v>
      </c>
      <c r="I30" s="60">
        <v>6</v>
      </c>
      <c r="J30" s="60">
        <v>6</v>
      </c>
      <c r="K30" s="60">
        <v>42.111111111111114</v>
      </c>
      <c r="L30" s="60">
        <v>47.666666666666664</v>
      </c>
      <c r="M30" s="61">
        <v>52.638888888888893</v>
      </c>
      <c r="N30" s="61">
        <v>59.583333333333329</v>
      </c>
      <c r="O30" s="62">
        <v>60</v>
      </c>
      <c r="P30" s="58">
        <v>60</v>
      </c>
    </row>
    <row r="31" spans="3:20" ht="13.5" customHeight="1">
      <c r="C31" t="str">
        <f t="shared" si="1"/>
        <v>5-speed ECM motor_16_none_1</v>
      </c>
      <c r="D31" s="128">
        <v>16</v>
      </c>
      <c r="E31" s="106" t="s">
        <v>62</v>
      </c>
      <c r="F31" s="86">
        <v>15</v>
      </c>
      <c r="G31" s="58">
        <v>5</v>
      </c>
      <c r="H31" s="59">
        <v>17060.71</v>
      </c>
      <c r="I31" s="60">
        <v>0</v>
      </c>
      <c r="J31" s="60">
        <v>0</v>
      </c>
      <c r="K31" s="60">
        <v>18.055555555555557</v>
      </c>
      <c r="L31" s="60">
        <v>20.833333333333332</v>
      </c>
      <c r="M31" s="61">
        <v>22.569444444444446</v>
      </c>
      <c r="N31" s="61">
        <v>26.041666666666664</v>
      </c>
      <c r="O31" s="62">
        <v>25</v>
      </c>
      <c r="P31" s="58">
        <v>30</v>
      </c>
    </row>
    <row r="32" spans="3:20" ht="13.5" customHeight="1">
      <c r="C32" t="str">
        <f t="shared" si="1"/>
        <v>5-speed ECM motor_16_none_1</v>
      </c>
      <c r="D32" s="128">
        <v>16</v>
      </c>
      <c r="E32" s="106" t="s">
        <v>61</v>
      </c>
      <c r="F32" s="125">
        <v>20</v>
      </c>
      <c r="G32" s="58">
        <v>10</v>
      </c>
      <c r="H32" s="59">
        <v>34121.42</v>
      </c>
      <c r="I32" s="60">
        <v>6</v>
      </c>
      <c r="J32" s="60">
        <v>6</v>
      </c>
      <c r="K32" s="60">
        <v>42.111111111111114</v>
      </c>
      <c r="L32" s="60">
        <v>47.666666666666664</v>
      </c>
      <c r="M32" s="61">
        <v>52.638888888888893</v>
      </c>
      <c r="N32" s="61">
        <v>59.583333333333329</v>
      </c>
      <c r="O32" s="62">
        <v>60</v>
      </c>
      <c r="P32" s="58">
        <v>60</v>
      </c>
    </row>
    <row r="33" spans="3:16" ht="13.5" customHeight="1">
      <c r="C33" t="str">
        <f t="shared" si="1"/>
        <v>5-speed ECM motor_16_none_1</v>
      </c>
      <c r="D33" s="128">
        <v>16</v>
      </c>
      <c r="E33" s="106" t="s">
        <v>62</v>
      </c>
      <c r="F33" s="125">
        <v>20</v>
      </c>
      <c r="G33" s="58">
        <v>10</v>
      </c>
      <c r="H33" s="59">
        <v>34121.42</v>
      </c>
      <c r="I33" s="60">
        <v>0</v>
      </c>
      <c r="J33" s="60">
        <v>0</v>
      </c>
      <c r="K33" s="60">
        <v>36.111111111111114</v>
      </c>
      <c r="L33" s="60">
        <v>41.666666666666664</v>
      </c>
      <c r="M33" s="61">
        <v>45.138888888888893</v>
      </c>
      <c r="N33" s="61">
        <v>52.083333333333329</v>
      </c>
      <c r="O33" s="62">
        <v>50</v>
      </c>
      <c r="P33" s="58">
        <v>60</v>
      </c>
    </row>
    <row r="34" spans="3:16" ht="13.5" customHeight="1">
      <c r="C34" t="str">
        <f t="shared" si="1"/>
        <v>5-speed ECM motor_20_none_1</v>
      </c>
      <c r="D34" s="128">
        <v>20</v>
      </c>
      <c r="E34" s="106" t="s">
        <v>61</v>
      </c>
      <c r="F34" s="124">
        <v>0</v>
      </c>
      <c r="G34" s="58">
        <v>0</v>
      </c>
      <c r="H34" s="59">
        <v>0</v>
      </c>
      <c r="I34" s="60">
        <v>6.1</v>
      </c>
      <c r="J34" s="60">
        <v>6.1</v>
      </c>
      <c r="K34" s="60">
        <v>6.1</v>
      </c>
      <c r="L34" s="60">
        <v>6.1</v>
      </c>
      <c r="M34" s="61">
        <v>7.625</v>
      </c>
      <c r="N34" s="61">
        <v>7.625</v>
      </c>
      <c r="O34" s="62">
        <v>15</v>
      </c>
      <c r="P34" s="58">
        <v>15</v>
      </c>
    </row>
    <row r="35" spans="3:16" ht="13.5" customHeight="1">
      <c r="C35" t="str">
        <f t="shared" si="1"/>
        <v>5-speed ECM motor_20_none_1</v>
      </c>
      <c r="D35" s="128">
        <v>20</v>
      </c>
      <c r="E35" s="106" t="s">
        <v>61</v>
      </c>
      <c r="F35" s="124">
        <v>7.5</v>
      </c>
      <c r="G35" s="58">
        <v>7.5</v>
      </c>
      <c r="H35" s="59">
        <v>25591.064999999999</v>
      </c>
      <c r="I35" s="60">
        <v>6.1</v>
      </c>
      <c r="J35" s="60">
        <v>6.1</v>
      </c>
      <c r="K35" s="60">
        <v>33.183333333333337</v>
      </c>
      <c r="L35" s="60">
        <v>37.35</v>
      </c>
      <c r="M35" s="61">
        <v>41.479166666666671</v>
      </c>
      <c r="N35" s="61">
        <v>46.6875</v>
      </c>
      <c r="O35" s="62">
        <v>45</v>
      </c>
      <c r="P35" s="58">
        <v>50</v>
      </c>
    </row>
    <row r="36" spans="3:16">
      <c r="C36" t="str">
        <f t="shared" si="1"/>
        <v>5-speed ECM motor_20_none_1</v>
      </c>
      <c r="D36" s="128">
        <v>20</v>
      </c>
      <c r="E36" s="106" t="s">
        <v>61</v>
      </c>
      <c r="F36" s="58">
        <v>10</v>
      </c>
      <c r="G36" s="58">
        <v>10</v>
      </c>
      <c r="H36" s="59">
        <v>34121.42</v>
      </c>
      <c r="I36" s="60">
        <v>6.1</v>
      </c>
      <c r="J36" s="60">
        <v>6.1</v>
      </c>
      <c r="K36" s="60">
        <v>42.211111111111116</v>
      </c>
      <c r="L36" s="60">
        <v>47.766666666666666</v>
      </c>
      <c r="M36" s="61">
        <v>52.763888888888893</v>
      </c>
      <c r="N36" s="61">
        <v>59.708333333333329</v>
      </c>
      <c r="O36" s="62">
        <v>60</v>
      </c>
      <c r="P36" s="58">
        <v>60</v>
      </c>
    </row>
    <row r="37" spans="3:16">
      <c r="C37" t="str">
        <f t="shared" si="1"/>
        <v>5-speed ECM motor_20_none_1</v>
      </c>
      <c r="D37" s="128">
        <v>20</v>
      </c>
      <c r="E37" s="106" t="s">
        <v>61</v>
      </c>
      <c r="F37" s="125">
        <v>15</v>
      </c>
      <c r="G37" s="58">
        <v>10</v>
      </c>
      <c r="H37" s="59">
        <v>34121.42</v>
      </c>
      <c r="I37" s="60">
        <v>6.1</v>
      </c>
      <c r="J37" s="60">
        <v>6.1</v>
      </c>
      <c r="K37" s="60">
        <v>42.211111111111116</v>
      </c>
      <c r="L37" s="60">
        <v>47.766666666666666</v>
      </c>
      <c r="M37" s="61">
        <v>52.763888888888893</v>
      </c>
      <c r="N37" s="61">
        <v>59.708333333333329</v>
      </c>
      <c r="O37" s="62">
        <v>60</v>
      </c>
      <c r="P37" s="58">
        <v>60</v>
      </c>
    </row>
    <row r="38" spans="3:16">
      <c r="C38" t="str">
        <f t="shared" si="1"/>
        <v>5-speed ECM motor_20_none_1</v>
      </c>
      <c r="D38" s="128">
        <v>20</v>
      </c>
      <c r="E38" s="106" t="s">
        <v>62</v>
      </c>
      <c r="F38" s="125">
        <v>15</v>
      </c>
      <c r="G38" s="58">
        <v>5</v>
      </c>
      <c r="H38" s="59">
        <v>17060.71</v>
      </c>
      <c r="I38" s="60">
        <v>0</v>
      </c>
      <c r="J38" s="60">
        <v>0</v>
      </c>
      <c r="K38" s="60">
        <v>18.055555555555557</v>
      </c>
      <c r="L38" s="60">
        <v>20.833333333333332</v>
      </c>
      <c r="M38" s="61">
        <v>22.569444444444446</v>
      </c>
      <c r="N38" s="61">
        <v>26.041666666666664</v>
      </c>
      <c r="O38" s="62">
        <v>25</v>
      </c>
      <c r="P38" s="58">
        <v>30</v>
      </c>
    </row>
    <row r="39" spans="3:16" ht="13.5" customHeight="1">
      <c r="C39" t="str">
        <f t="shared" si="1"/>
        <v>5-speed ECM motor_20_none_1</v>
      </c>
      <c r="D39" s="128">
        <v>20</v>
      </c>
      <c r="E39" s="106" t="s">
        <v>61</v>
      </c>
      <c r="F39" s="86">
        <v>20</v>
      </c>
      <c r="G39" s="58">
        <v>10</v>
      </c>
      <c r="H39" s="59">
        <v>34121.42</v>
      </c>
      <c r="I39" s="60">
        <v>6.1</v>
      </c>
      <c r="J39" s="60">
        <v>6.1</v>
      </c>
      <c r="K39" s="60">
        <v>42.211111111111116</v>
      </c>
      <c r="L39" s="60">
        <v>47.766666666666666</v>
      </c>
      <c r="M39" s="61">
        <v>52.763888888888893</v>
      </c>
      <c r="N39" s="61">
        <v>59.708333333333329</v>
      </c>
      <c r="O39" s="62">
        <v>60</v>
      </c>
      <c r="P39" s="58">
        <v>60</v>
      </c>
    </row>
    <row r="40" spans="3:16" ht="13.5" customHeight="1">
      <c r="C40" t="str">
        <f t="shared" si="1"/>
        <v>5-speed ECM motor_20_none_1</v>
      </c>
      <c r="D40" s="128">
        <v>20</v>
      </c>
      <c r="E40" s="106" t="s">
        <v>62</v>
      </c>
      <c r="F40" s="86">
        <v>20</v>
      </c>
      <c r="G40" s="58">
        <v>10</v>
      </c>
      <c r="H40" s="59">
        <v>34121.42</v>
      </c>
      <c r="I40" s="60">
        <v>0</v>
      </c>
      <c r="J40" s="60">
        <v>0</v>
      </c>
      <c r="K40" s="60">
        <v>36.111111111111114</v>
      </c>
      <c r="L40" s="60">
        <v>41.666666666666664</v>
      </c>
      <c r="M40" s="61">
        <v>45.138888888888893</v>
      </c>
      <c r="N40" s="61">
        <v>52.083333333333329</v>
      </c>
      <c r="O40" s="62">
        <v>50</v>
      </c>
      <c r="P40" s="58">
        <v>60</v>
      </c>
    </row>
    <row r="41" spans="3:16">
      <c r="D41" s="63" t="s">
        <v>144</v>
      </c>
    </row>
    <row r="42" spans="3:16">
      <c r="D42" s="63" t="s">
        <v>145</v>
      </c>
    </row>
    <row r="43" spans="3:16">
      <c r="D43" s="63" t="s">
        <v>146</v>
      </c>
    </row>
  </sheetData>
  <sheetProtection algorithmName="SHA-512" hashValue="e5yR8ZJfM254hD6/gw98yAPUrJqE+Dm7CZLplah3abTyAlHZhldHcz270fv64ERtmBetIa4z9aDb+VOVCaOm8w==" saltValue="Cd6D+s6dzcoPgoZJYjR0SQ==" spinCount="100000" sheet="1" objects="1" scenarios="1"/>
  <mergeCells count="14">
    <mergeCell ref="M14:N15"/>
    <mergeCell ref="O14:P15"/>
    <mergeCell ref="D4:D6"/>
    <mergeCell ref="E4:F4"/>
    <mergeCell ref="K14:L15"/>
    <mergeCell ref="G4:G5"/>
    <mergeCell ref="H4:H5"/>
    <mergeCell ref="I4:I5"/>
    <mergeCell ref="J4:J5"/>
    <mergeCell ref="D14:D16"/>
    <mergeCell ref="E14:E16"/>
    <mergeCell ref="F14:F16"/>
    <mergeCell ref="G14:H14"/>
    <mergeCell ref="I14:J15"/>
  </mergeCells>
  <phoneticPr fontId="3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sheetPr codeName="Sheet7"/>
  <dimension ref="F3:M8"/>
  <sheetViews>
    <sheetView workbookViewId="0">
      <selection activeCell="J18" sqref="J18"/>
    </sheetView>
  </sheetViews>
  <sheetFormatPr defaultRowHeight="13.2"/>
  <cols>
    <col min="10" max="10" width="11" customWidth="1"/>
    <col min="11" max="11" width="12.109375" customWidth="1"/>
    <col min="12" max="12" width="12" customWidth="1"/>
    <col min="13" max="13" width="11.6640625" customWidth="1"/>
    <col min="14" max="14" width="10.6640625" bestFit="1" customWidth="1"/>
  </cols>
  <sheetData>
    <row r="3" spans="6:13">
      <c r="F3" s="164" t="s">
        <v>82</v>
      </c>
      <c r="G3" s="165"/>
      <c r="H3" s="165"/>
      <c r="I3" s="166"/>
      <c r="J3" s="163" t="s">
        <v>91</v>
      </c>
      <c r="K3" s="163"/>
      <c r="L3" s="163" t="s">
        <v>90</v>
      </c>
      <c r="M3" s="163"/>
    </row>
    <row r="4" spans="6:13">
      <c r="F4" s="136" t="s">
        <v>94</v>
      </c>
      <c r="G4" s="136" t="s">
        <v>83</v>
      </c>
      <c r="H4" s="136" t="s">
        <v>84</v>
      </c>
      <c r="I4" s="136" t="s">
        <v>85</v>
      </c>
      <c r="J4" s="136" t="s">
        <v>92</v>
      </c>
      <c r="K4" s="136" t="s">
        <v>93</v>
      </c>
      <c r="L4" s="136" t="s">
        <v>92</v>
      </c>
      <c r="M4" s="136" t="s">
        <v>93</v>
      </c>
    </row>
    <row r="5" spans="6:13">
      <c r="F5" s="110">
        <v>8</v>
      </c>
      <c r="G5" s="110">
        <v>27</v>
      </c>
      <c r="H5" s="110">
        <v>20.5</v>
      </c>
      <c r="I5" s="110">
        <v>17.5</v>
      </c>
      <c r="J5" s="110">
        <v>16</v>
      </c>
      <c r="K5" s="110">
        <v>15.5</v>
      </c>
      <c r="L5" s="110">
        <v>19.25</v>
      </c>
      <c r="M5" s="110">
        <v>16</v>
      </c>
    </row>
    <row r="6" spans="6:13">
      <c r="F6" s="110">
        <v>12</v>
      </c>
      <c r="G6" s="110">
        <v>27</v>
      </c>
      <c r="H6" s="110">
        <v>20.5</v>
      </c>
      <c r="I6" s="110">
        <v>17.5</v>
      </c>
      <c r="J6" s="110">
        <v>16</v>
      </c>
      <c r="K6" s="110">
        <v>15.5</v>
      </c>
      <c r="L6" s="110">
        <v>19.25</v>
      </c>
      <c r="M6" s="110">
        <v>16</v>
      </c>
    </row>
    <row r="7" spans="6:13">
      <c r="F7" s="110">
        <v>16</v>
      </c>
      <c r="G7" s="110">
        <v>28</v>
      </c>
      <c r="H7" s="110">
        <v>20.5</v>
      </c>
      <c r="I7" s="110">
        <v>21</v>
      </c>
      <c r="J7" s="110">
        <v>16</v>
      </c>
      <c r="K7" s="110">
        <v>19</v>
      </c>
      <c r="L7" s="110">
        <v>19.25</v>
      </c>
      <c r="M7" s="110">
        <v>19.5</v>
      </c>
    </row>
    <row r="8" spans="6:13">
      <c r="F8" s="110">
        <v>20</v>
      </c>
      <c r="G8" s="110">
        <v>28</v>
      </c>
      <c r="H8" s="110">
        <v>20.5</v>
      </c>
      <c r="I8" s="110">
        <v>24.5</v>
      </c>
      <c r="J8" s="110">
        <v>16</v>
      </c>
      <c r="K8" s="110">
        <v>22.5</v>
      </c>
      <c r="L8" s="110">
        <v>19.25</v>
      </c>
      <c r="M8" s="110">
        <v>23</v>
      </c>
    </row>
  </sheetData>
  <sheetProtection algorithmName="SHA-512" hashValue="U/tzUyEGmqxTwYGp7KzcefOY20KIEcreQX6k/QLF0i/HArqlkyJlBD8jJtVXzgG0DR3HZzfJ1Qvuwxmthx1AQw==" saltValue="48yuPuifn3bNiM+hgy6+5w==" spinCount="100000" sheet="1" objects="1" scenarios="1"/>
  <mergeCells count="3">
    <mergeCell ref="L3:M3"/>
    <mergeCell ref="J3:K3"/>
    <mergeCell ref="F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Metadata/LabelInfo.xml><?xml version="1.0" encoding="utf-8"?>
<clbl:labelList xmlns:clbl="http://schemas.microsoft.com/office/2020/mipLabelMetadata">
  <clbl:label id="{3affa13c-80a2-46af-baaa-2630b699aaf8}" enabled="0" method="" siteId="{3affa13c-80a2-46af-baaa-2630b699aa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Front</vt:lpstr>
      <vt:lpstr>Back</vt:lpstr>
      <vt:lpstr>Nomenclature</vt:lpstr>
      <vt:lpstr>Data</vt:lpstr>
      <vt:lpstr>Airflow</vt:lpstr>
      <vt:lpstr>Electrial data</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N, Hemanthkkumar</cp:lastModifiedBy>
  <cp:lastPrinted>2025-04-21T19:41:23Z</cp:lastPrinted>
  <dcterms:created xsi:type="dcterms:W3CDTF">2018-06-13T16:44:01Z</dcterms:created>
  <dcterms:modified xsi:type="dcterms:W3CDTF">2026-07-03T14:25:22Z</dcterms:modified>
</cp:coreProperties>
</file>